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TABELAS 2026\"/>
    </mc:Choice>
  </mc:AlternateContent>
  <xr:revisionPtr revIDLastSave="0" documentId="13_ncr:1_{43FB0D65-671D-4567-BECF-FEB4BCC9D9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J95" i="1"/>
  <c r="J96" i="1"/>
  <c r="J97" i="1"/>
  <c r="J98" i="1"/>
  <c r="J99" i="1"/>
  <c r="J100" i="1"/>
  <c r="J101" i="1"/>
  <c r="J102" i="1"/>
  <c r="J103" i="1"/>
  <c r="J104" i="1"/>
  <c r="J105" i="1"/>
  <c r="J106" i="1"/>
  <c r="J93" i="1"/>
  <c r="J8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59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3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6" i="1"/>
  <c r="K89" i="1"/>
  <c r="E89" i="1"/>
  <c r="F89" i="1"/>
  <c r="G89" i="1"/>
  <c r="H89" i="1"/>
  <c r="I89" i="1"/>
  <c r="K93" i="1"/>
  <c r="K96" i="1" s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89" i="1" l="1"/>
  <c r="K97" i="1"/>
  <c r="K98" i="1"/>
  <c r="K99" i="1"/>
  <c r="K100" i="1"/>
  <c r="K101" i="1"/>
  <c r="K102" i="1"/>
  <c r="E46" i="1"/>
  <c r="J18" i="1"/>
  <c r="J17" i="1"/>
  <c r="J16" i="1"/>
  <c r="E40" i="1"/>
  <c r="J14" i="1"/>
  <c r="E38" i="1"/>
  <c r="E34" i="1"/>
  <c r="E33" i="1"/>
  <c r="E31" i="1"/>
  <c r="B23" i="1"/>
  <c r="B48" i="1" s="1"/>
  <c r="B22" i="1"/>
  <c r="B47" i="1" s="1"/>
  <c r="B21" i="1"/>
  <c r="B20" i="1"/>
  <c r="B19" i="1"/>
  <c r="B44" i="1" s="1"/>
  <c r="B18" i="1"/>
  <c r="B43" i="1" s="1"/>
  <c r="B17" i="1"/>
  <c r="B42" i="1" s="1"/>
  <c r="B16" i="1"/>
  <c r="B41" i="1" s="1"/>
  <c r="B15" i="1"/>
  <c r="B40" i="1" s="1"/>
  <c r="B14" i="1"/>
  <c r="B39" i="1" s="1"/>
  <c r="B13" i="1"/>
  <c r="B38" i="1" s="1"/>
  <c r="B12" i="1"/>
  <c r="B37" i="1" s="1"/>
  <c r="B11" i="1"/>
  <c r="B36" i="1" s="1"/>
  <c r="B10" i="1"/>
  <c r="B35" i="1" s="1"/>
  <c r="B9" i="1"/>
  <c r="B8" i="1"/>
  <c r="B33" i="1" s="1"/>
  <c r="B7" i="1"/>
  <c r="C48" i="1"/>
  <c r="C47" i="1"/>
  <c r="C45" i="1"/>
  <c r="C44" i="1"/>
  <c r="C39" i="1"/>
  <c r="C38" i="1"/>
  <c r="C37" i="1"/>
  <c r="C36" i="1"/>
  <c r="C35" i="1"/>
  <c r="C33" i="1"/>
  <c r="C31" i="1"/>
  <c r="B49" i="1"/>
  <c r="C46" i="1"/>
  <c r="B46" i="1"/>
  <c r="B45" i="1"/>
  <c r="C43" i="1"/>
  <c r="C42" i="1"/>
  <c r="C41" i="1"/>
  <c r="C40" i="1"/>
  <c r="C34" i="1"/>
  <c r="B34" i="1"/>
  <c r="C32" i="1"/>
  <c r="B32" i="1"/>
  <c r="B31" i="1"/>
  <c r="I102" i="1"/>
  <c r="I106" i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32" i="1"/>
  <c r="E35" i="1"/>
  <c r="E36" i="1"/>
  <c r="E37" i="1"/>
  <c r="E41" i="1"/>
  <c r="E42" i="1"/>
  <c r="E43" i="1"/>
  <c r="E44" i="1"/>
  <c r="E45" i="1"/>
  <c r="E47" i="1"/>
  <c r="E48" i="1"/>
  <c r="E49" i="1"/>
  <c r="I94" i="1"/>
  <c r="I95" i="1"/>
  <c r="I96" i="1"/>
  <c r="I97" i="1"/>
  <c r="I98" i="1"/>
  <c r="I99" i="1"/>
  <c r="I100" i="1"/>
  <c r="I101" i="1"/>
  <c r="I103" i="1"/>
  <c r="I104" i="1"/>
  <c r="I105" i="1"/>
  <c r="I93" i="1"/>
  <c r="J7" i="1"/>
  <c r="J8" i="1"/>
  <c r="J9" i="1"/>
  <c r="J10" i="1"/>
  <c r="J11" i="1"/>
  <c r="J12" i="1"/>
  <c r="J13" i="1"/>
  <c r="J19" i="1"/>
  <c r="J20" i="1"/>
  <c r="J21" i="1"/>
  <c r="J22" i="1"/>
  <c r="J23" i="1"/>
  <c r="J24" i="1"/>
  <c r="E39" i="1" l="1"/>
  <c r="J15" i="1"/>
  <c r="J6" i="1"/>
  <c r="G59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E105" i="1"/>
  <c r="E106" i="1"/>
  <c r="E95" i="1"/>
  <c r="E94" i="1"/>
  <c r="H93" i="1"/>
  <c r="G93" i="1"/>
  <c r="F93" i="1"/>
  <c r="E93" i="1"/>
  <c r="J48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H49" i="1" l="1"/>
  <c r="J49" i="1"/>
  <c r="I47" i="1"/>
  <c r="J47" i="1"/>
  <c r="I32" i="1"/>
  <c r="J32" i="1"/>
  <c r="I35" i="1"/>
  <c r="I39" i="1"/>
  <c r="I43" i="1"/>
  <c r="G45" i="1"/>
  <c r="I31" i="1"/>
  <c r="G33" i="1"/>
  <c r="G37" i="1"/>
  <c r="G41" i="1"/>
  <c r="I46" i="1"/>
  <c r="I48" i="1"/>
  <c r="I33" i="1"/>
  <c r="I37" i="1"/>
  <c r="I44" i="1"/>
  <c r="G38" i="1"/>
  <c r="G42" i="1"/>
  <c r="G46" i="1"/>
  <c r="I34" i="1"/>
  <c r="I40" i="1"/>
  <c r="I45" i="1"/>
  <c r="I42" i="1"/>
  <c r="I38" i="1"/>
  <c r="I49" i="1"/>
  <c r="G34" i="1"/>
  <c r="I36" i="1"/>
  <c r="I41" i="1"/>
  <c r="H31" i="1"/>
  <c r="H35" i="1"/>
  <c r="H39" i="1"/>
  <c r="H43" i="1"/>
  <c r="H47" i="1"/>
  <c r="G31" i="1"/>
  <c r="G35" i="1"/>
  <c r="G39" i="1"/>
  <c r="G43" i="1"/>
  <c r="G47" i="1"/>
  <c r="H32" i="1"/>
  <c r="H36" i="1"/>
  <c r="H40" i="1"/>
  <c r="H44" i="1"/>
  <c r="H48" i="1"/>
  <c r="G32" i="1"/>
  <c r="G36" i="1"/>
  <c r="G40" i="1"/>
  <c r="G44" i="1"/>
  <c r="G48" i="1"/>
  <c r="H33" i="1"/>
  <c r="H37" i="1"/>
  <c r="H41" i="1"/>
  <c r="H45" i="1"/>
  <c r="G49" i="1"/>
  <c r="H34" i="1"/>
  <c r="H38" i="1"/>
  <c r="H42" i="1"/>
  <c r="H46" i="1"/>
  <c r="L104" i="1" l="1"/>
  <c r="L102" i="1"/>
  <c r="L99" i="1"/>
  <c r="L98" i="1"/>
  <c r="L97" i="1"/>
  <c r="L101" i="1"/>
  <c r="L100" i="1"/>
  <c r="L105" i="1"/>
  <c r="L106" i="1"/>
  <c r="L93" i="1"/>
  <c r="L103" i="1"/>
  <c r="L96" i="1"/>
  <c r="L95" i="1"/>
  <c r="L94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59" i="1"/>
  <c r="I83" i="1" l="1"/>
  <c r="H83" i="1"/>
  <c r="G83" i="1"/>
  <c r="I63" i="1"/>
  <c r="H63" i="1"/>
  <c r="G63" i="1"/>
  <c r="I79" i="1"/>
  <c r="H79" i="1"/>
  <c r="G79" i="1"/>
  <c r="I75" i="1"/>
  <c r="H75" i="1"/>
  <c r="G75" i="1"/>
  <c r="I71" i="1"/>
  <c r="H71" i="1"/>
  <c r="G71" i="1"/>
  <c r="I67" i="1"/>
  <c r="G67" i="1"/>
  <c r="H67" i="1"/>
  <c r="G82" i="1"/>
  <c r="I82" i="1"/>
  <c r="H82" i="1"/>
  <c r="G78" i="1"/>
  <c r="I78" i="1"/>
  <c r="H78" i="1"/>
  <c r="G74" i="1"/>
  <c r="I74" i="1"/>
  <c r="H74" i="1"/>
  <c r="G70" i="1"/>
  <c r="I70" i="1"/>
  <c r="H70" i="1"/>
  <c r="G66" i="1"/>
  <c r="H66" i="1"/>
  <c r="I66" i="1"/>
  <c r="G62" i="1"/>
  <c r="I62" i="1"/>
  <c r="H62" i="1"/>
  <c r="I59" i="1"/>
  <c r="H59" i="1"/>
  <c r="I81" i="1"/>
  <c r="H81" i="1"/>
  <c r="G81" i="1"/>
  <c r="I77" i="1"/>
  <c r="H77" i="1"/>
  <c r="G77" i="1"/>
  <c r="I73" i="1"/>
  <c r="H73" i="1"/>
  <c r="G73" i="1"/>
  <c r="I69" i="1"/>
  <c r="H69" i="1"/>
  <c r="G69" i="1"/>
  <c r="I65" i="1"/>
  <c r="H65" i="1"/>
  <c r="G65" i="1"/>
  <c r="I61" i="1"/>
  <c r="H61" i="1"/>
  <c r="G61" i="1"/>
  <c r="G84" i="1"/>
  <c r="I84" i="1"/>
  <c r="H84" i="1"/>
  <c r="G80" i="1"/>
  <c r="I80" i="1"/>
  <c r="H80" i="1"/>
  <c r="G76" i="1"/>
  <c r="I76" i="1"/>
  <c r="H76" i="1"/>
  <c r="G72" i="1"/>
  <c r="I72" i="1"/>
  <c r="H72" i="1"/>
  <c r="G68" i="1"/>
  <c r="I68" i="1"/>
  <c r="H68" i="1"/>
  <c r="G64" i="1"/>
  <c r="I64" i="1"/>
  <c r="H64" i="1"/>
  <c r="G60" i="1"/>
  <c r="I60" i="1"/>
  <c r="H60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  <c r="M59" i="1" l="1"/>
  <c r="F39" i="1"/>
  <c r="M14" i="1"/>
  <c r="M22" i="1"/>
  <c r="F47" i="1"/>
  <c r="F36" i="1"/>
  <c r="M11" i="1"/>
  <c r="F31" i="1"/>
  <c r="M6" i="1"/>
  <c r="F35" i="1"/>
  <c r="M10" i="1"/>
  <c r="M18" i="1"/>
  <c r="F43" i="1"/>
  <c r="F32" i="1"/>
  <c r="M7" i="1"/>
  <c r="F40" i="1"/>
  <c r="M15" i="1"/>
  <c r="F44" i="1"/>
  <c r="M19" i="1"/>
  <c r="F48" i="1"/>
  <c r="M23" i="1"/>
  <c r="M8" i="1"/>
  <c r="F33" i="1"/>
  <c r="M12" i="1"/>
  <c r="F37" i="1"/>
  <c r="M16" i="1"/>
  <c r="F41" i="1"/>
  <c r="M20" i="1"/>
  <c r="F45" i="1"/>
  <c r="M24" i="1"/>
  <c r="F49" i="1"/>
  <c r="M9" i="1"/>
  <c r="F34" i="1"/>
  <c r="M13" i="1"/>
  <c r="F38" i="1"/>
  <c r="M17" i="1"/>
  <c r="F42" i="1"/>
  <c r="M21" i="1"/>
  <c r="F46" i="1"/>
  <c r="M65" i="1"/>
  <c r="M68" i="1"/>
  <c r="M78" i="1"/>
  <c r="M81" i="1"/>
  <c r="M61" i="1"/>
  <c r="M71" i="1"/>
  <c r="M80" i="1"/>
  <c r="M74" i="1"/>
  <c r="M79" i="1"/>
  <c r="M84" i="1"/>
  <c r="M69" i="1"/>
  <c r="M64" i="1"/>
  <c r="M66" i="1"/>
  <c r="M77" i="1"/>
  <c r="M76" i="1"/>
  <c r="M73" i="1"/>
  <c r="M62" i="1"/>
  <c r="M82" i="1"/>
  <c r="M70" i="1"/>
  <c r="M72" i="1"/>
  <c r="M60" i="1"/>
  <c r="M63" i="1"/>
  <c r="M67" i="1"/>
  <c r="M75" i="1"/>
  <c r="M83" i="1"/>
  <c r="M45" i="1" l="1"/>
  <c r="M37" i="1"/>
  <c r="M46" i="1"/>
  <c r="M48" i="1"/>
  <c r="M44" i="1"/>
  <c r="M40" i="1"/>
  <c r="M32" i="1"/>
  <c r="M35" i="1"/>
  <c r="M31" i="1"/>
  <c r="M36" i="1"/>
  <c r="M39" i="1"/>
  <c r="M49" i="1"/>
  <c r="M41" i="1"/>
  <c r="M33" i="1"/>
  <c r="M42" i="1"/>
  <c r="M38" i="1"/>
  <c r="M34" i="1"/>
  <c r="M43" i="1"/>
  <c r="M47" i="1"/>
</calcChain>
</file>

<file path=xl/sharedStrings.xml><?xml version="1.0" encoding="utf-8"?>
<sst xmlns="http://schemas.openxmlformats.org/spreadsheetml/2006/main" count="293" uniqueCount="146">
  <si>
    <t>Tabela</t>
  </si>
  <si>
    <t>EMOL</t>
  </si>
  <si>
    <t>ISS</t>
  </si>
  <si>
    <t>Selo</t>
  </si>
  <si>
    <t>TOTAL</t>
  </si>
  <si>
    <t>6370/12</t>
  </si>
  <si>
    <t xml:space="preserve">  3217/99</t>
  </si>
  <si>
    <t xml:space="preserve">  4664/05</t>
  </si>
  <si>
    <t xml:space="preserve">  111/06</t>
  </si>
  <si>
    <t>A</t>
  </si>
  <si>
    <t>Tab 24.1a</t>
  </si>
  <si>
    <t>B</t>
  </si>
  <si>
    <t>Tab 24.1b</t>
  </si>
  <si>
    <t>C</t>
  </si>
  <si>
    <t>Tab 24.1c</t>
  </si>
  <si>
    <t>D</t>
  </si>
  <si>
    <t>Tab 24.1d</t>
  </si>
  <si>
    <t>E</t>
  </si>
  <si>
    <t>Tab 24.1e</t>
  </si>
  <si>
    <t>F</t>
  </si>
  <si>
    <t>Tab 24.1f</t>
  </si>
  <si>
    <t>G</t>
  </si>
  <si>
    <t>Tab 24.1g</t>
  </si>
  <si>
    <t>H</t>
  </si>
  <si>
    <t>Tab 24.1h</t>
  </si>
  <si>
    <t>I</t>
  </si>
  <si>
    <t>Tab 24.1i</t>
  </si>
  <si>
    <t>J</t>
  </si>
  <si>
    <t>Tab 24.1j</t>
  </si>
  <si>
    <t>K</t>
  </si>
  <si>
    <t>Tab 24.1k</t>
  </si>
  <si>
    <t>L</t>
  </si>
  <si>
    <t>Tab 24.1l</t>
  </si>
  <si>
    <t>M</t>
  </si>
  <si>
    <t>Tab 24.1m</t>
  </si>
  <si>
    <t>N</t>
  </si>
  <si>
    <t>Tab 24.1n</t>
  </si>
  <si>
    <t>O</t>
  </si>
  <si>
    <t>Tab 24.1o</t>
  </si>
  <si>
    <t>P</t>
  </si>
  <si>
    <t>Tab 24.1p</t>
  </si>
  <si>
    <t>Q</t>
  </si>
  <si>
    <t>Tab 24.1q</t>
  </si>
  <si>
    <t>R</t>
  </si>
  <si>
    <t>Tab 24.1r</t>
  </si>
  <si>
    <t>S</t>
  </si>
  <si>
    <t>Tab 24.1s</t>
  </si>
  <si>
    <t>Tab 24.2a</t>
  </si>
  <si>
    <t>Tab 24.2b</t>
  </si>
  <si>
    <t>Tab 24.2c</t>
  </si>
  <si>
    <t>Tab 24.2d</t>
  </si>
  <si>
    <t>Tab 24.2e</t>
  </si>
  <si>
    <t>Tab 24.2f</t>
  </si>
  <si>
    <t>Tab 24.2g</t>
  </si>
  <si>
    <t>Tab 24.2h</t>
  </si>
  <si>
    <t>Tab 24.2i</t>
  </si>
  <si>
    <t>Tab 24.2j</t>
  </si>
  <si>
    <t>Tab 24.2k</t>
  </si>
  <si>
    <t>Tab 24.2l</t>
  </si>
  <si>
    <t>Tab 24.2m</t>
  </si>
  <si>
    <t>Tab 24.2n</t>
  </si>
  <si>
    <t>Tab 24.2o</t>
  </si>
  <si>
    <t>Tab 24.2p</t>
  </si>
  <si>
    <t>Tab 24.2q</t>
  </si>
  <si>
    <t>Tab 24.2r</t>
  </si>
  <si>
    <t>Tab 24.2s</t>
  </si>
  <si>
    <t>selo</t>
  </si>
  <si>
    <t>R$   0,01 –  50,00</t>
  </si>
  <si>
    <t>R$ 50,01 –  100,00</t>
  </si>
  <si>
    <t>R$ 100,01 – 150,00</t>
  </si>
  <si>
    <t>R$ 150,01 – 200,00</t>
  </si>
  <si>
    <t>R$ 200,01 – 250,00</t>
  </si>
  <si>
    <t>R$ 250,01 – 300,00</t>
  </si>
  <si>
    <t>R$ 300,01 – 350,00</t>
  </si>
  <si>
    <t>R$ 350,01 – 400,00</t>
  </si>
  <si>
    <t>R$ 400,01 – 450,00</t>
  </si>
  <si>
    <t>R$ 450,01 – 500,00</t>
  </si>
  <si>
    <t>R$ 500,01 – 600,00</t>
  </si>
  <si>
    <t>R$ 600,01 – 700,00</t>
  </si>
  <si>
    <t>R$ 700,01 – 800,00</t>
  </si>
  <si>
    <t>R$ 800,01 – 900,00</t>
  </si>
  <si>
    <t>R$ 900,01 –  1.000,00</t>
  </si>
  <si>
    <t>R$  1.000,01 –  1.500,00</t>
  </si>
  <si>
    <t>R$ 1.500,01 – 2.000,00</t>
  </si>
  <si>
    <t>R$ 2.000,01 – 2.500,00</t>
  </si>
  <si>
    <t>R$ 2.500,01 – 3.000,00</t>
  </si>
  <si>
    <t>T</t>
  </si>
  <si>
    <t>R$ 3.000,01 – 3.500,00</t>
  </si>
  <si>
    <t>U</t>
  </si>
  <si>
    <t>R$ 3.500,01 – 4.000,00</t>
  </si>
  <si>
    <t>V</t>
  </si>
  <si>
    <t>R$ 4.000,01 – 4.500,00</t>
  </si>
  <si>
    <t>W</t>
  </si>
  <si>
    <t>R$ 4.500,01 – 5.000,00</t>
  </si>
  <si>
    <t>X</t>
  </si>
  <si>
    <t>R$ 5.000,01 – 7.500,00</t>
  </si>
  <si>
    <t>Y</t>
  </si>
  <si>
    <t>R$ 7.500,01 – 10.000,00</t>
  </si>
  <si>
    <t>Z</t>
  </si>
  <si>
    <t>Acima de R$ 10.000,00</t>
  </si>
  <si>
    <t xml:space="preserve">TOTAL </t>
  </si>
  <si>
    <t>ATO</t>
  </si>
  <si>
    <t>TABELA</t>
  </si>
  <si>
    <t>Revalidação</t>
  </si>
  <si>
    <t>Certidão 5 anos</t>
  </si>
  <si>
    <t>Certidão 10 anos</t>
  </si>
  <si>
    <t>Folha excedente</t>
  </si>
  <si>
    <t>24 3.1</t>
  </si>
  <si>
    <t>Por nome</t>
  </si>
  <si>
    <t>24 3.2</t>
  </si>
  <si>
    <t>24.4</t>
  </si>
  <si>
    <t>24.5</t>
  </si>
  <si>
    <t>24.7</t>
  </si>
  <si>
    <t>16.1</t>
  </si>
  <si>
    <t>16.2</t>
  </si>
  <si>
    <t>*</t>
  </si>
  <si>
    <t>Certidão inteiro teor 5 anos</t>
  </si>
  <si>
    <t>Certidão inteiro teor 10 anos</t>
  </si>
  <si>
    <t>Certidão específica 5 anos</t>
  </si>
  <si>
    <t>Certidão específica 10 anos</t>
  </si>
  <si>
    <t xml:space="preserve"> 16.1</t>
  </si>
  <si>
    <t>Monitoramento quanto  a
protocolização por devedor a cada dia</t>
  </si>
  <si>
    <t>CANCELAMENTO DE TÍTULOS APRESENTADOS MEDIANTE PAGAMENTO ANTECIPADO DE EMOL. - NOTA INTEGRANTE Nº 13</t>
  </si>
  <si>
    <t>Guarda digital facultiva de titulos ou documentos de dívida</t>
  </si>
  <si>
    <t>24.6</t>
  </si>
  <si>
    <t>Faixas</t>
  </si>
  <si>
    <t>Informações resumidas</t>
  </si>
  <si>
    <t>Valores a serem utilizados também para solução negocial previa - Tab. 24.8 - encaminhamento de titulos (a ser regulamentada)</t>
  </si>
  <si>
    <t>a)</t>
  </si>
  <si>
    <t>b)</t>
  </si>
  <si>
    <t>Certidão do ato de 
cancelamento</t>
  </si>
  <si>
    <t>CANCELAMENTO DE TITULOS POSTERGADOS  - 50% DO VALOR DOS EMOLUMENTOS - TABELA 24.2</t>
  </si>
  <si>
    <t>10.234/23</t>
  </si>
  <si>
    <t>EMOL. 
TAB 24 originária</t>
  </si>
  <si>
    <t>Certidão em forma de relação idependente 
do número de páginas</t>
  </si>
  <si>
    <t xml:space="preserve">Quadro 3  e 3.1  - valores referentes a 12ª Nota Integrante. Cobrar do usuário o valor somado dos dois quadros  </t>
  </si>
  <si>
    <t>QUADRO 3 - EMOLUMENTOS PARA TITULOS POSTERGADOS PROTOCOLIZADOS ATÉ 04/01/2023 - 12ª NOTA INTEGRANTE DA TABELA 24</t>
  </si>
  <si>
    <t>QUADRO 3.1 - CANCELAMENTO PARA TITULOS POSTERGADOS PROTOCOLIZADOS ATÉ 04/01/2023 - 12ª NOTA INTEGRANTE DA TABELA 24</t>
  </si>
  <si>
    <t>QUADRO  1</t>
  </si>
  <si>
    <t xml:space="preserve">TOTAL  </t>
  </si>
  <si>
    <t>QUADRO  2 - valores APENAS do ato de cancelamento - a ser somado ao valor dos emolumentos de entrada
Sistemática para títulos protocolizados a partir de 05/01/2023</t>
  </si>
  <si>
    <t>Qualquer título apresentado de forma postergada
 até 04/01/2023</t>
  </si>
  <si>
    <t>0,05% do valor do  documento</t>
  </si>
  <si>
    <t>Cópia de doc. Microfilmado ou gravado eletronicamente por página</t>
  </si>
  <si>
    <t>TABELA DE EMOLUMENTOS - ano 2026 Portaria 2.679 /2025 - publicada no DO de 30/12/2025 -  Correção pela SELIC</t>
  </si>
  <si>
    <t>A partir de R$ 32.680,39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</si>
</sst>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4">
    <xf numFmtId="0" fontId="0" fillId="0" borderId="0" xfId="0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2" fillId="0" borderId="7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0" fillId="4" borderId="14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4" fontId="0" fillId="4" borderId="17" xfId="0" applyNumberFormat="1" applyFill="1" applyBorder="1" applyAlignment="1">
      <alignment horizontal="center"/>
    </xf>
    <xf numFmtId="9" fontId="2" fillId="3" borderId="1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3" fillId="5" borderId="5" xfId="0" applyFont="1" applyFill="1" applyBorder="1"/>
    <xf numFmtId="0" fontId="0" fillId="5" borderId="5" xfId="0" applyFill="1" applyBorder="1"/>
    <xf numFmtId="0" fontId="3" fillId="5" borderId="12" xfId="0" applyFont="1" applyFill="1" applyBorder="1"/>
    <xf numFmtId="0" fontId="0" fillId="5" borderId="12" xfId="0" applyFill="1" applyBorder="1"/>
    <xf numFmtId="0" fontId="0" fillId="5" borderId="1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0" fillId="0" borderId="1" xfId="0" applyNumberFormat="1" applyBorder="1"/>
    <xf numFmtId="4" fontId="7" fillId="0" borderId="7" xfId="0" applyNumberFormat="1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4" borderId="9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28" xfId="2" applyFont="1" applyBorder="1" applyAlignment="1">
      <alignment horizontal="center"/>
    </xf>
    <xf numFmtId="2" fontId="7" fillId="0" borderId="22" xfId="0" applyNumberFormat="1" applyFont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7" fillId="4" borderId="17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6" fillId="7" borderId="6" xfId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2" fontId="9" fillId="4" borderId="9" xfId="0" applyNumberFormat="1" applyFont="1" applyFill="1" applyBorder="1" applyAlignment="1">
      <alignment horizontal="center" vertical="center"/>
    </xf>
    <xf numFmtId="2" fontId="9" fillId="4" borderId="14" xfId="0" applyNumberFormat="1" applyFont="1" applyFill="1" applyBorder="1" applyAlignment="1">
      <alignment horizontal="center"/>
    </xf>
    <xf numFmtId="2" fontId="9" fillId="4" borderId="14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" fillId="3" borderId="18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4" fontId="0" fillId="0" borderId="43" xfId="2" quotePrefix="1" applyFont="1" applyBorder="1" applyAlignment="1">
      <alignment horizontal="center"/>
    </xf>
    <xf numFmtId="44" fontId="0" fillId="0" borderId="30" xfId="2" quotePrefix="1" applyFont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4" fontId="5" fillId="0" borderId="31" xfId="2" applyFont="1" applyBorder="1" applyAlignment="1">
      <alignment horizontal="center" vertical="center"/>
    </xf>
    <xf numFmtId="44" fontId="5" fillId="0" borderId="32" xfId="2" applyFont="1" applyBorder="1" applyAlignment="1">
      <alignment horizontal="center" vertical="center"/>
    </xf>
    <xf numFmtId="44" fontId="5" fillId="0" borderId="29" xfId="2" applyFont="1" applyBorder="1" applyAlignment="1">
      <alignment horizontal="center" vertical="center"/>
    </xf>
    <xf numFmtId="44" fontId="5" fillId="0" borderId="33" xfId="2" applyFont="1" applyBorder="1" applyAlignment="1">
      <alignment horizontal="center" vertical="center"/>
    </xf>
    <xf numFmtId="44" fontId="5" fillId="0" borderId="34" xfId="2" applyFont="1" applyBorder="1" applyAlignment="1">
      <alignment horizontal="center" vertical="center"/>
    </xf>
    <xf numFmtId="44" fontId="5" fillId="0" borderId="27" xfId="2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="110" zoomScaleNormal="110" workbookViewId="0">
      <selection activeCell="S2" sqref="S2"/>
    </sheetView>
  </sheetViews>
  <sheetFormatPr defaultRowHeight="15" x14ac:dyDescent="0.25"/>
  <cols>
    <col min="1" max="1" width="4.7109375" style="12" customWidth="1"/>
    <col min="2" max="2" width="23.28515625" customWidth="1"/>
    <col min="3" max="3" width="14.42578125" customWidth="1"/>
    <col min="4" max="4" width="10.7109375" customWidth="1"/>
  </cols>
  <sheetData>
    <row r="1" spans="1:13" ht="15.75" thickBot="1" x14ac:dyDescent="0.3">
      <c r="A1" s="86" t="s">
        <v>138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</row>
    <row r="2" spans="1:13" x14ac:dyDescent="0.25">
      <c r="A2" s="128" t="s">
        <v>144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3" spans="1:13" x14ac:dyDescent="0.25">
      <c r="A3" s="131" t="s">
        <v>127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/>
    </row>
    <row r="4" spans="1:13" x14ac:dyDescent="0.25">
      <c r="A4" s="112" t="s">
        <v>125</v>
      </c>
      <c r="B4" s="113"/>
      <c r="C4" s="114"/>
      <c r="D4" s="80" t="s">
        <v>0</v>
      </c>
      <c r="E4" s="85" t="s">
        <v>1</v>
      </c>
      <c r="F4" s="5">
        <v>0.02</v>
      </c>
      <c r="G4" s="5">
        <v>0.2</v>
      </c>
      <c r="H4" s="5">
        <v>0.05</v>
      </c>
      <c r="I4" s="5">
        <v>0.05</v>
      </c>
      <c r="J4" s="5">
        <v>0.06</v>
      </c>
      <c r="K4" s="85" t="s">
        <v>2</v>
      </c>
      <c r="L4" s="85" t="s">
        <v>3</v>
      </c>
      <c r="M4" s="89" t="s">
        <v>4</v>
      </c>
    </row>
    <row r="5" spans="1:13" x14ac:dyDescent="0.25">
      <c r="A5" s="115"/>
      <c r="B5" s="116"/>
      <c r="C5" s="117"/>
      <c r="D5" s="81"/>
      <c r="E5" s="79"/>
      <c r="F5" s="19" t="s">
        <v>5</v>
      </c>
      <c r="G5" s="19" t="s">
        <v>6</v>
      </c>
      <c r="H5" s="19" t="s">
        <v>7</v>
      </c>
      <c r="I5" s="19" t="s">
        <v>8</v>
      </c>
      <c r="J5" s="19" t="s">
        <v>132</v>
      </c>
      <c r="K5" s="79"/>
      <c r="L5" s="79"/>
      <c r="M5" s="90"/>
    </row>
    <row r="6" spans="1:13" x14ac:dyDescent="0.25">
      <c r="A6" s="8" t="s">
        <v>9</v>
      </c>
      <c r="B6" s="56">
        <v>0.01</v>
      </c>
      <c r="C6" s="56">
        <v>327.16000000000003</v>
      </c>
      <c r="D6" s="1" t="s">
        <v>10</v>
      </c>
      <c r="E6" s="42">
        <v>32.090000000000003</v>
      </c>
      <c r="F6" s="1">
        <f t="shared" ref="F6:F24" si="0">TRUNC(E6*0.02,2)</f>
        <v>0.64</v>
      </c>
      <c r="G6" s="1">
        <f t="shared" ref="G6:G24" si="1">TRUNC(E6*0.2,2)</f>
        <v>6.41</v>
      </c>
      <c r="H6" s="1">
        <f t="shared" ref="H6:H24" si="2">TRUNC(E6*0.05,2)</f>
        <v>1.6</v>
      </c>
      <c r="I6" s="1">
        <f t="shared" ref="I6:I24" si="3">TRUNC(E6*0.05,2)</f>
        <v>1.6</v>
      </c>
      <c r="J6" s="3">
        <f t="shared" ref="J6:J24" si="4">TRUNC(E6*0.06,2)</f>
        <v>1.92</v>
      </c>
      <c r="K6" s="1">
        <f>E6*4.5%</f>
        <v>1.4440500000000001</v>
      </c>
      <c r="L6" s="1">
        <v>3.27</v>
      </c>
      <c r="M6" s="20">
        <f t="shared" ref="M6:M24" si="5">TRUNC(SUM(E6:L6),2)</f>
        <v>48.97</v>
      </c>
    </row>
    <row r="7" spans="1:13" x14ac:dyDescent="0.25">
      <c r="A7" s="8" t="s">
        <v>11</v>
      </c>
      <c r="B7" s="56">
        <f>+C6+0.01</f>
        <v>327.17</v>
      </c>
      <c r="C7" s="56">
        <v>408.99</v>
      </c>
      <c r="D7" s="1" t="s">
        <v>12</v>
      </c>
      <c r="E7" s="42">
        <v>40.08</v>
      </c>
      <c r="F7" s="1">
        <f t="shared" si="0"/>
        <v>0.8</v>
      </c>
      <c r="G7" s="1">
        <f t="shared" si="1"/>
        <v>8.01</v>
      </c>
      <c r="H7" s="1">
        <f t="shared" si="2"/>
        <v>2</v>
      </c>
      <c r="I7" s="1">
        <f t="shared" si="3"/>
        <v>2</v>
      </c>
      <c r="J7" s="3">
        <f t="shared" si="4"/>
        <v>2.4</v>
      </c>
      <c r="K7" s="1">
        <f t="shared" ref="K7:K24" si="6">E7*4.5%</f>
        <v>1.8035999999999999</v>
      </c>
      <c r="L7" s="1">
        <v>3.27</v>
      </c>
      <c r="M7" s="20">
        <f t="shared" si="5"/>
        <v>60.36</v>
      </c>
    </row>
    <row r="8" spans="1:13" x14ac:dyDescent="0.25">
      <c r="A8" s="8" t="s">
        <v>13</v>
      </c>
      <c r="B8" s="56">
        <f t="shared" ref="B8:B23" si="7">+C7+0.01</f>
        <v>409</v>
      </c>
      <c r="C8" s="56">
        <v>511.26</v>
      </c>
      <c r="D8" s="1" t="s">
        <v>14</v>
      </c>
      <c r="E8" s="42">
        <v>50.11</v>
      </c>
      <c r="F8" s="1">
        <f t="shared" si="0"/>
        <v>1</v>
      </c>
      <c r="G8" s="1">
        <f t="shared" si="1"/>
        <v>10.02</v>
      </c>
      <c r="H8" s="1">
        <f t="shared" si="2"/>
        <v>2.5</v>
      </c>
      <c r="I8" s="1">
        <f t="shared" si="3"/>
        <v>2.5</v>
      </c>
      <c r="J8" s="3">
        <f t="shared" si="4"/>
        <v>3</v>
      </c>
      <c r="K8" s="1">
        <f t="shared" si="6"/>
        <v>2.25495</v>
      </c>
      <c r="L8" s="1">
        <v>3.27</v>
      </c>
      <c r="M8" s="20">
        <f t="shared" si="5"/>
        <v>74.650000000000006</v>
      </c>
    </row>
    <row r="9" spans="1:13" x14ac:dyDescent="0.25">
      <c r="A9" s="8" t="s">
        <v>15</v>
      </c>
      <c r="B9" s="56">
        <f t="shared" si="7"/>
        <v>511.27</v>
      </c>
      <c r="C9" s="56">
        <v>639.1</v>
      </c>
      <c r="D9" s="1" t="s">
        <v>16</v>
      </c>
      <c r="E9" s="42">
        <v>62.63</v>
      </c>
      <c r="F9" s="1">
        <f t="shared" si="0"/>
        <v>1.25</v>
      </c>
      <c r="G9" s="1">
        <f t="shared" si="1"/>
        <v>12.52</v>
      </c>
      <c r="H9" s="1">
        <f t="shared" si="2"/>
        <v>3.13</v>
      </c>
      <c r="I9" s="1">
        <f t="shared" si="3"/>
        <v>3.13</v>
      </c>
      <c r="J9" s="3">
        <f t="shared" si="4"/>
        <v>3.75</v>
      </c>
      <c r="K9" s="1">
        <f t="shared" si="6"/>
        <v>2.8183500000000001</v>
      </c>
      <c r="L9" s="1">
        <v>3.27</v>
      </c>
      <c r="M9" s="20">
        <f t="shared" si="5"/>
        <v>92.49</v>
      </c>
    </row>
    <row r="10" spans="1:13" x14ac:dyDescent="0.25">
      <c r="A10" s="8" t="s">
        <v>17</v>
      </c>
      <c r="B10" s="56">
        <f t="shared" si="7"/>
        <v>639.11</v>
      </c>
      <c r="C10" s="56">
        <v>798.9</v>
      </c>
      <c r="D10" s="1" t="s">
        <v>18</v>
      </c>
      <c r="E10" s="42">
        <v>78.31</v>
      </c>
      <c r="F10" s="1">
        <f t="shared" si="0"/>
        <v>1.56</v>
      </c>
      <c r="G10" s="1">
        <f t="shared" si="1"/>
        <v>15.66</v>
      </c>
      <c r="H10" s="1">
        <f t="shared" si="2"/>
        <v>3.91</v>
      </c>
      <c r="I10" s="1">
        <f t="shared" si="3"/>
        <v>3.91</v>
      </c>
      <c r="J10" s="3">
        <f t="shared" si="4"/>
        <v>4.6900000000000004</v>
      </c>
      <c r="K10" s="1">
        <f t="shared" si="6"/>
        <v>3.5239500000000001</v>
      </c>
      <c r="L10" s="1">
        <v>3.27</v>
      </c>
      <c r="M10" s="20">
        <f t="shared" si="5"/>
        <v>114.83</v>
      </c>
    </row>
    <row r="11" spans="1:13" x14ac:dyDescent="0.25">
      <c r="A11" s="8" t="s">
        <v>19</v>
      </c>
      <c r="B11" s="56">
        <f t="shared" si="7"/>
        <v>798.91</v>
      </c>
      <c r="C11" s="56">
        <v>998.64</v>
      </c>
      <c r="D11" s="1" t="s">
        <v>20</v>
      </c>
      <c r="E11" s="42">
        <v>97.88</v>
      </c>
      <c r="F11" s="1">
        <f t="shared" si="0"/>
        <v>1.95</v>
      </c>
      <c r="G11" s="1">
        <f t="shared" si="1"/>
        <v>19.57</v>
      </c>
      <c r="H11" s="1">
        <f t="shared" si="2"/>
        <v>4.8899999999999997</v>
      </c>
      <c r="I11" s="1">
        <f t="shared" si="3"/>
        <v>4.8899999999999997</v>
      </c>
      <c r="J11" s="3">
        <f t="shared" si="4"/>
        <v>5.87</v>
      </c>
      <c r="K11" s="1">
        <f t="shared" si="6"/>
        <v>4.4045999999999994</v>
      </c>
      <c r="L11" s="1">
        <v>3.27</v>
      </c>
      <c r="M11" s="20">
        <f t="shared" si="5"/>
        <v>142.72</v>
      </c>
    </row>
    <row r="12" spans="1:13" x14ac:dyDescent="0.25">
      <c r="A12" s="8" t="s">
        <v>21</v>
      </c>
      <c r="B12" s="56">
        <f t="shared" si="7"/>
        <v>998.65</v>
      </c>
      <c r="C12" s="56">
        <v>1248.3399999999999</v>
      </c>
      <c r="D12" s="1" t="s">
        <v>22</v>
      </c>
      <c r="E12" s="42">
        <v>122.37</v>
      </c>
      <c r="F12" s="1">
        <f t="shared" si="0"/>
        <v>2.44</v>
      </c>
      <c r="G12" s="1">
        <f t="shared" si="1"/>
        <v>24.47</v>
      </c>
      <c r="H12" s="1">
        <f t="shared" si="2"/>
        <v>6.11</v>
      </c>
      <c r="I12" s="1">
        <f t="shared" si="3"/>
        <v>6.11</v>
      </c>
      <c r="J12" s="3">
        <f t="shared" si="4"/>
        <v>7.34</v>
      </c>
      <c r="K12" s="1">
        <f t="shared" si="6"/>
        <v>5.5066499999999996</v>
      </c>
      <c r="L12" s="1">
        <v>3.27</v>
      </c>
      <c r="M12" s="20">
        <f t="shared" si="5"/>
        <v>177.61</v>
      </c>
    </row>
    <row r="13" spans="1:13" x14ac:dyDescent="0.25">
      <c r="A13" s="8" t="s">
        <v>23</v>
      </c>
      <c r="B13" s="56">
        <f t="shared" si="7"/>
        <v>1248.3499999999999</v>
      </c>
      <c r="C13" s="56">
        <v>1560.45</v>
      </c>
      <c r="D13" s="1" t="s">
        <v>24</v>
      </c>
      <c r="E13" s="42">
        <v>152.96</v>
      </c>
      <c r="F13" s="1">
        <f t="shared" si="0"/>
        <v>3.05</v>
      </c>
      <c r="G13" s="1">
        <f t="shared" si="1"/>
        <v>30.59</v>
      </c>
      <c r="H13" s="1">
        <f t="shared" si="2"/>
        <v>7.64</v>
      </c>
      <c r="I13" s="1">
        <f t="shared" si="3"/>
        <v>7.64</v>
      </c>
      <c r="J13" s="3">
        <f t="shared" si="4"/>
        <v>9.17</v>
      </c>
      <c r="K13" s="1">
        <f t="shared" si="6"/>
        <v>6.8832000000000004</v>
      </c>
      <c r="L13" s="1">
        <v>3.27</v>
      </c>
      <c r="M13" s="20">
        <f t="shared" si="5"/>
        <v>221.2</v>
      </c>
    </row>
    <row r="14" spans="1:13" x14ac:dyDescent="0.25">
      <c r="A14" s="8" t="s">
        <v>25</v>
      </c>
      <c r="B14" s="56">
        <f t="shared" si="7"/>
        <v>1560.46</v>
      </c>
      <c r="C14" s="56">
        <v>1950.58</v>
      </c>
      <c r="D14" s="1" t="s">
        <v>26</v>
      </c>
      <c r="E14" s="42">
        <v>191.21</v>
      </c>
      <c r="F14" s="1">
        <f t="shared" si="0"/>
        <v>3.82</v>
      </c>
      <c r="G14" s="1">
        <f t="shared" si="1"/>
        <v>38.24</v>
      </c>
      <c r="H14" s="1">
        <f t="shared" si="2"/>
        <v>9.56</v>
      </c>
      <c r="I14" s="1">
        <f t="shared" si="3"/>
        <v>9.56</v>
      </c>
      <c r="J14" s="3">
        <f t="shared" si="4"/>
        <v>11.47</v>
      </c>
      <c r="K14" s="1">
        <f t="shared" si="6"/>
        <v>8.6044499999999999</v>
      </c>
      <c r="L14" s="1">
        <v>3.27</v>
      </c>
      <c r="M14" s="20">
        <f t="shared" si="5"/>
        <v>275.73</v>
      </c>
    </row>
    <row r="15" spans="1:13" x14ac:dyDescent="0.25">
      <c r="A15" s="8" t="s">
        <v>27</v>
      </c>
      <c r="B15" s="56">
        <f t="shared" si="7"/>
        <v>1950.59</v>
      </c>
      <c r="C15" s="56">
        <v>2438.25</v>
      </c>
      <c r="D15" s="4" t="s">
        <v>28</v>
      </c>
      <c r="E15" s="42">
        <v>239.03</v>
      </c>
      <c r="F15" s="1">
        <f t="shared" si="0"/>
        <v>4.78</v>
      </c>
      <c r="G15" s="1">
        <f t="shared" si="1"/>
        <v>47.8</v>
      </c>
      <c r="H15" s="1">
        <f t="shared" si="2"/>
        <v>11.95</v>
      </c>
      <c r="I15" s="1">
        <f t="shared" si="3"/>
        <v>11.95</v>
      </c>
      <c r="J15" s="3">
        <f t="shared" si="4"/>
        <v>14.34</v>
      </c>
      <c r="K15" s="1">
        <f t="shared" si="6"/>
        <v>10.756349999999999</v>
      </c>
      <c r="L15" s="1">
        <v>3.27</v>
      </c>
      <c r="M15" s="20">
        <f t="shared" si="5"/>
        <v>343.87</v>
      </c>
    </row>
    <row r="16" spans="1:13" x14ac:dyDescent="0.25">
      <c r="A16" s="8" t="s">
        <v>29</v>
      </c>
      <c r="B16" s="56">
        <f t="shared" si="7"/>
        <v>2438.2600000000002</v>
      </c>
      <c r="C16" s="56">
        <v>3047.82</v>
      </c>
      <c r="D16" s="1" t="s">
        <v>30</v>
      </c>
      <c r="E16" s="42">
        <v>298.77999999999997</v>
      </c>
      <c r="F16" s="1">
        <f t="shared" si="0"/>
        <v>5.97</v>
      </c>
      <c r="G16" s="1">
        <f t="shared" si="1"/>
        <v>59.75</v>
      </c>
      <c r="H16" s="1">
        <f t="shared" si="2"/>
        <v>14.93</v>
      </c>
      <c r="I16" s="1">
        <f t="shared" si="3"/>
        <v>14.93</v>
      </c>
      <c r="J16" s="3">
        <f t="shared" si="4"/>
        <v>17.920000000000002</v>
      </c>
      <c r="K16" s="1">
        <f t="shared" si="6"/>
        <v>13.445099999999998</v>
      </c>
      <c r="L16" s="1">
        <v>3.27</v>
      </c>
      <c r="M16" s="20">
        <f t="shared" si="5"/>
        <v>428.99</v>
      </c>
    </row>
    <row r="17" spans="1:13" x14ac:dyDescent="0.25">
      <c r="A17" s="8" t="s">
        <v>31</v>
      </c>
      <c r="B17" s="56">
        <f t="shared" si="7"/>
        <v>3047.8300000000004</v>
      </c>
      <c r="C17" s="56">
        <v>3809.8</v>
      </c>
      <c r="D17" s="1" t="s">
        <v>32</v>
      </c>
      <c r="E17" s="42">
        <v>373.48</v>
      </c>
      <c r="F17" s="1">
        <f t="shared" si="0"/>
        <v>7.46</v>
      </c>
      <c r="G17" s="1">
        <f t="shared" si="1"/>
        <v>74.69</v>
      </c>
      <c r="H17" s="1">
        <f t="shared" si="2"/>
        <v>18.670000000000002</v>
      </c>
      <c r="I17" s="1">
        <f t="shared" si="3"/>
        <v>18.670000000000002</v>
      </c>
      <c r="J17" s="3">
        <f t="shared" si="4"/>
        <v>22.4</v>
      </c>
      <c r="K17" s="1">
        <f t="shared" si="6"/>
        <v>16.8066</v>
      </c>
      <c r="L17" s="1">
        <v>3.27</v>
      </c>
      <c r="M17" s="20">
        <f t="shared" si="5"/>
        <v>535.44000000000005</v>
      </c>
    </row>
    <row r="18" spans="1:13" x14ac:dyDescent="0.25">
      <c r="A18" s="8" t="s">
        <v>33</v>
      </c>
      <c r="B18" s="56">
        <f t="shared" si="7"/>
        <v>3809.8100000000004</v>
      </c>
      <c r="C18" s="56">
        <v>4762.2700000000004</v>
      </c>
      <c r="D18" s="1" t="s">
        <v>34</v>
      </c>
      <c r="E18" s="42">
        <v>466.87</v>
      </c>
      <c r="F18" s="1">
        <f t="shared" si="0"/>
        <v>9.33</v>
      </c>
      <c r="G18" s="1">
        <f t="shared" si="1"/>
        <v>93.37</v>
      </c>
      <c r="H18" s="1">
        <f t="shared" si="2"/>
        <v>23.34</v>
      </c>
      <c r="I18" s="1">
        <f t="shared" si="3"/>
        <v>23.34</v>
      </c>
      <c r="J18" s="3">
        <f t="shared" si="4"/>
        <v>28.01</v>
      </c>
      <c r="K18" s="1">
        <f t="shared" si="6"/>
        <v>21.009149999999998</v>
      </c>
      <c r="L18" s="1">
        <v>3.27</v>
      </c>
      <c r="M18" s="20">
        <f t="shared" si="5"/>
        <v>668.53</v>
      </c>
    </row>
    <row r="19" spans="1:13" x14ac:dyDescent="0.25">
      <c r="A19" s="8" t="s">
        <v>35</v>
      </c>
      <c r="B19" s="56">
        <f t="shared" si="7"/>
        <v>4762.2800000000007</v>
      </c>
      <c r="C19" s="56">
        <v>5952.86</v>
      </c>
      <c r="D19" s="1" t="s">
        <v>36</v>
      </c>
      <c r="E19" s="42">
        <v>583.61</v>
      </c>
      <c r="F19" s="1">
        <f t="shared" si="0"/>
        <v>11.67</v>
      </c>
      <c r="G19" s="1">
        <f t="shared" si="1"/>
        <v>116.72</v>
      </c>
      <c r="H19" s="1">
        <f t="shared" si="2"/>
        <v>29.18</v>
      </c>
      <c r="I19" s="1">
        <f t="shared" si="3"/>
        <v>29.18</v>
      </c>
      <c r="J19" s="3">
        <f t="shared" si="4"/>
        <v>35.01</v>
      </c>
      <c r="K19" s="1">
        <f t="shared" si="6"/>
        <v>26.262450000000001</v>
      </c>
      <c r="L19" s="1">
        <v>3.27</v>
      </c>
      <c r="M19" s="20">
        <f t="shared" si="5"/>
        <v>834.9</v>
      </c>
    </row>
    <row r="20" spans="1:13" x14ac:dyDescent="0.25">
      <c r="A20" s="8" t="s">
        <v>37</v>
      </c>
      <c r="B20" s="56">
        <f t="shared" si="7"/>
        <v>5952.87</v>
      </c>
      <c r="C20" s="56">
        <v>7441.1</v>
      </c>
      <c r="D20" s="1" t="s">
        <v>38</v>
      </c>
      <c r="E20" s="42">
        <v>729.51</v>
      </c>
      <c r="F20" s="1">
        <f t="shared" si="0"/>
        <v>14.59</v>
      </c>
      <c r="G20" s="1">
        <f t="shared" si="1"/>
        <v>145.9</v>
      </c>
      <c r="H20" s="1">
        <f t="shared" si="2"/>
        <v>36.47</v>
      </c>
      <c r="I20" s="1">
        <f t="shared" si="3"/>
        <v>36.47</v>
      </c>
      <c r="J20" s="3">
        <f t="shared" si="4"/>
        <v>43.77</v>
      </c>
      <c r="K20" s="1">
        <f t="shared" si="6"/>
        <v>32.827950000000001</v>
      </c>
      <c r="L20" s="1">
        <v>3.27</v>
      </c>
      <c r="M20" s="20">
        <f t="shared" si="5"/>
        <v>1042.8</v>
      </c>
    </row>
    <row r="21" spans="1:13" x14ac:dyDescent="0.25">
      <c r="A21" s="8" t="s">
        <v>39</v>
      </c>
      <c r="B21" s="56">
        <f t="shared" si="7"/>
        <v>7441.1100000000006</v>
      </c>
      <c r="C21" s="56">
        <v>9301.4</v>
      </c>
      <c r="D21" s="1" t="s">
        <v>40</v>
      </c>
      <c r="E21" s="42">
        <v>911.89</v>
      </c>
      <c r="F21" s="1">
        <f t="shared" si="0"/>
        <v>18.23</v>
      </c>
      <c r="G21" s="1">
        <f t="shared" si="1"/>
        <v>182.37</v>
      </c>
      <c r="H21" s="1">
        <f t="shared" si="2"/>
        <v>45.59</v>
      </c>
      <c r="I21" s="1">
        <f t="shared" si="3"/>
        <v>45.59</v>
      </c>
      <c r="J21" s="3">
        <f t="shared" si="4"/>
        <v>54.71</v>
      </c>
      <c r="K21" s="1">
        <f t="shared" si="6"/>
        <v>41.035049999999998</v>
      </c>
      <c r="L21" s="1">
        <v>3.27</v>
      </c>
      <c r="M21" s="20">
        <f t="shared" si="5"/>
        <v>1302.68</v>
      </c>
    </row>
    <row r="22" spans="1:13" x14ac:dyDescent="0.25">
      <c r="A22" s="8" t="s">
        <v>41</v>
      </c>
      <c r="B22" s="56">
        <f t="shared" si="7"/>
        <v>9301.41</v>
      </c>
      <c r="C22" s="56">
        <v>19199.3</v>
      </c>
      <c r="D22" s="1" t="s">
        <v>42</v>
      </c>
      <c r="E22" s="42">
        <v>1075.2</v>
      </c>
      <c r="F22" s="1">
        <f t="shared" si="0"/>
        <v>21.5</v>
      </c>
      <c r="G22" s="1">
        <f t="shared" si="1"/>
        <v>215.04</v>
      </c>
      <c r="H22" s="1">
        <f t="shared" si="2"/>
        <v>53.76</v>
      </c>
      <c r="I22" s="1">
        <f t="shared" si="3"/>
        <v>53.76</v>
      </c>
      <c r="J22" s="3">
        <f t="shared" si="4"/>
        <v>64.510000000000005</v>
      </c>
      <c r="K22" s="1">
        <f t="shared" si="6"/>
        <v>48.384</v>
      </c>
      <c r="L22" s="1">
        <v>3.27</v>
      </c>
      <c r="M22" s="20">
        <f t="shared" si="5"/>
        <v>1535.42</v>
      </c>
    </row>
    <row r="23" spans="1:13" x14ac:dyDescent="0.25">
      <c r="A23" s="8" t="s">
        <v>43</v>
      </c>
      <c r="B23" s="56">
        <f t="shared" si="7"/>
        <v>19199.309999999998</v>
      </c>
      <c r="C23" s="56">
        <v>32680.38</v>
      </c>
      <c r="D23" s="1" t="s">
        <v>44</v>
      </c>
      <c r="E23" s="42">
        <v>1166.67</v>
      </c>
      <c r="F23" s="1">
        <f t="shared" si="0"/>
        <v>23.33</v>
      </c>
      <c r="G23" s="1">
        <f t="shared" si="1"/>
        <v>233.33</v>
      </c>
      <c r="H23" s="1">
        <f t="shared" si="2"/>
        <v>58.33</v>
      </c>
      <c r="I23" s="1">
        <f t="shared" si="3"/>
        <v>58.33</v>
      </c>
      <c r="J23" s="3">
        <f t="shared" si="4"/>
        <v>70</v>
      </c>
      <c r="K23" s="1">
        <f t="shared" si="6"/>
        <v>52.500149999999998</v>
      </c>
      <c r="L23" s="1">
        <v>3.27</v>
      </c>
      <c r="M23" s="20">
        <f t="shared" si="5"/>
        <v>1665.76</v>
      </c>
    </row>
    <row r="24" spans="1:13" ht="15.75" thickBot="1" x14ac:dyDescent="0.3">
      <c r="A24" s="21" t="s">
        <v>45</v>
      </c>
      <c r="B24" s="118" t="s">
        <v>145</v>
      </c>
      <c r="C24" s="118"/>
      <c r="D24" s="22" t="s">
        <v>46</v>
      </c>
      <c r="E24" s="22">
        <v>1747.86</v>
      </c>
      <c r="F24" s="22">
        <f t="shared" si="0"/>
        <v>34.950000000000003</v>
      </c>
      <c r="G24" s="22">
        <f t="shared" si="1"/>
        <v>349.57</v>
      </c>
      <c r="H24" s="22">
        <f t="shared" si="2"/>
        <v>87.39</v>
      </c>
      <c r="I24" s="22">
        <f t="shared" si="3"/>
        <v>87.39</v>
      </c>
      <c r="J24" s="54">
        <f t="shared" si="4"/>
        <v>104.87</v>
      </c>
      <c r="K24" s="1">
        <f t="shared" si="6"/>
        <v>78.653699999999986</v>
      </c>
      <c r="L24" s="1">
        <v>3.27</v>
      </c>
      <c r="M24" s="24">
        <f t="shared" si="5"/>
        <v>2493.9499999999998</v>
      </c>
    </row>
    <row r="25" spans="1:13" ht="15.75" thickBot="1" x14ac:dyDescent="0.3">
      <c r="A25" s="9"/>
      <c r="B25" s="9"/>
      <c r="C25" s="9"/>
      <c r="D25" s="10"/>
      <c r="E25" s="9"/>
      <c r="F25" s="9"/>
      <c r="G25" s="9"/>
      <c r="H25" s="9"/>
      <c r="I25" s="9"/>
      <c r="J25" s="9"/>
      <c r="K25" s="9"/>
      <c r="L25" s="9"/>
    </row>
    <row r="26" spans="1:13" ht="46.9" customHeight="1" thickBot="1" x14ac:dyDescent="0.3">
      <c r="A26" s="119" t="s">
        <v>140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1"/>
    </row>
    <row r="27" spans="1:13" ht="15.75" thickBot="1" x14ac:dyDescent="0.3">
      <c r="A27" s="17" t="s">
        <v>128</v>
      </c>
      <c r="B27" s="53"/>
      <c r="C27" s="35" t="s">
        <v>131</v>
      </c>
      <c r="D27" s="36"/>
      <c r="E27" s="36"/>
      <c r="F27" s="36"/>
      <c r="G27" s="36"/>
      <c r="H27" s="36"/>
      <c r="I27" s="36"/>
      <c r="J27" s="36"/>
      <c r="K27" s="36"/>
      <c r="L27" s="36"/>
      <c r="M27" s="55"/>
    </row>
    <row r="28" spans="1:13" ht="15.75" thickBot="1" x14ac:dyDescent="0.3">
      <c r="A28" s="18" t="s">
        <v>129</v>
      </c>
      <c r="B28" s="37" t="s">
        <v>122</v>
      </c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9"/>
    </row>
    <row r="29" spans="1:13" x14ac:dyDescent="0.25">
      <c r="A29" s="122" t="s">
        <v>125</v>
      </c>
      <c r="B29" s="123"/>
      <c r="C29" s="124"/>
      <c r="D29" s="80" t="s">
        <v>0</v>
      </c>
      <c r="E29" s="78" t="s">
        <v>1</v>
      </c>
      <c r="F29" s="5">
        <v>0.02</v>
      </c>
      <c r="G29" s="5">
        <v>0.2</v>
      </c>
      <c r="H29" s="5">
        <v>0.05</v>
      </c>
      <c r="I29" s="5">
        <v>0.05</v>
      </c>
      <c r="J29" s="5">
        <v>0.06</v>
      </c>
      <c r="K29" s="78" t="s">
        <v>2</v>
      </c>
      <c r="L29" s="78" t="s">
        <v>66</v>
      </c>
      <c r="M29" s="89" t="s">
        <v>100</v>
      </c>
    </row>
    <row r="30" spans="1:13" x14ac:dyDescent="0.25">
      <c r="A30" s="125"/>
      <c r="B30" s="126"/>
      <c r="C30" s="127"/>
      <c r="D30" s="81"/>
      <c r="E30" s="79"/>
      <c r="F30" s="19" t="s">
        <v>5</v>
      </c>
      <c r="G30" s="19" t="s">
        <v>6</v>
      </c>
      <c r="H30" s="19" t="s">
        <v>7</v>
      </c>
      <c r="I30" s="19" t="s">
        <v>8</v>
      </c>
      <c r="J30" s="19" t="s">
        <v>132</v>
      </c>
      <c r="K30" s="79"/>
      <c r="L30" s="79"/>
      <c r="M30" s="90"/>
    </row>
    <row r="31" spans="1:13" x14ac:dyDescent="0.25">
      <c r="A31" s="8" t="s">
        <v>9</v>
      </c>
      <c r="B31" s="57">
        <f>+B6</f>
        <v>0.01</v>
      </c>
      <c r="C31" s="57">
        <f t="shared" ref="C31:C48" si="8">+C6</f>
        <v>327.16000000000003</v>
      </c>
      <c r="D31" s="1" t="s">
        <v>47</v>
      </c>
      <c r="E31" s="2">
        <f t="shared" ref="E31:F49" si="9">TRUNC(E6/2,2)</f>
        <v>16.04</v>
      </c>
      <c r="F31" s="2">
        <f t="shared" si="9"/>
        <v>0.32</v>
      </c>
      <c r="G31" s="1">
        <f t="shared" ref="G31:G49" si="10">TRUNC(E31*20%,2)</f>
        <v>3.2</v>
      </c>
      <c r="H31" s="1">
        <f t="shared" ref="H31:H49" si="11">TRUNC(E31*5%,2)</f>
        <v>0.8</v>
      </c>
      <c r="I31" s="1">
        <f t="shared" ref="I31:I49" si="12">TRUNC(E31*5%,2)</f>
        <v>0.8</v>
      </c>
      <c r="J31" s="3">
        <f t="shared" ref="J31:J49" si="13">TRUNC(E31*6%,2)</f>
        <v>0.96</v>
      </c>
      <c r="K31" s="1">
        <f>E31*4.5%</f>
        <v>0.72179999999999989</v>
      </c>
      <c r="L31" s="1">
        <v>3.27</v>
      </c>
      <c r="M31" s="20">
        <f t="shared" ref="M31:M49" si="14">TRUNC(SUM(E31:L31),2)</f>
        <v>26.11</v>
      </c>
    </row>
    <row r="32" spans="1:13" x14ac:dyDescent="0.25">
      <c r="A32" s="8" t="s">
        <v>11</v>
      </c>
      <c r="B32" s="57">
        <f t="shared" ref="B32" si="15">+B7</f>
        <v>327.17</v>
      </c>
      <c r="C32" s="57">
        <f t="shared" si="8"/>
        <v>408.99</v>
      </c>
      <c r="D32" s="1" t="s">
        <v>48</v>
      </c>
      <c r="E32" s="2">
        <f t="shared" si="9"/>
        <v>20.04</v>
      </c>
      <c r="F32" s="1">
        <f t="shared" si="9"/>
        <v>0.4</v>
      </c>
      <c r="G32" s="1">
        <f t="shared" si="10"/>
        <v>4</v>
      </c>
      <c r="H32" s="1">
        <f t="shared" si="11"/>
        <v>1</v>
      </c>
      <c r="I32" s="1">
        <f t="shared" si="12"/>
        <v>1</v>
      </c>
      <c r="J32" s="3">
        <f t="shared" si="13"/>
        <v>1.2</v>
      </c>
      <c r="K32" s="1">
        <f t="shared" ref="K32:K49" si="16">E32*4.5%</f>
        <v>0.90179999999999993</v>
      </c>
      <c r="L32" s="1">
        <f>+$L$31</f>
        <v>3.27</v>
      </c>
      <c r="M32" s="20">
        <f t="shared" si="14"/>
        <v>31.81</v>
      </c>
    </row>
    <row r="33" spans="1:13" x14ac:dyDescent="0.25">
      <c r="A33" s="8" t="s">
        <v>13</v>
      </c>
      <c r="B33" s="57">
        <f t="shared" ref="B33" si="17">+B8</f>
        <v>409</v>
      </c>
      <c r="C33" s="57">
        <f t="shared" si="8"/>
        <v>511.26</v>
      </c>
      <c r="D33" s="1" t="s">
        <v>49</v>
      </c>
      <c r="E33" s="2">
        <f t="shared" si="9"/>
        <v>25.05</v>
      </c>
      <c r="F33" s="1">
        <f t="shared" si="9"/>
        <v>0.5</v>
      </c>
      <c r="G33" s="1">
        <f t="shared" si="10"/>
        <v>5.01</v>
      </c>
      <c r="H33" s="1">
        <f t="shared" si="11"/>
        <v>1.25</v>
      </c>
      <c r="I33" s="1">
        <f t="shared" si="12"/>
        <v>1.25</v>
      </c>
      <c r="J33" s="3">
        <f t="shared" si="13"/>
        <v>1.5</v>
      </c>
      <c r="K33" s="1">
        <f t="shared" si="16"/>
        <v>1.1272500000000001</v>
      </c>
      <c r="L33" s="1">
        <f t="shared" ref="L33:L49" si="18">+$L$31</f>
        <v>3.27</v>
      </c>
      <c r="M33" s="20">
        <f t="shared" si="14"/>
        <v>38.950000000000003</v>
      </c>
    </row>
    <row r="34" spans="1:13" x14ac:dyDescent="0.25">
      <c r="A34" s="8" t="s">
        <v>15</v>
      </c>
      <c r="B34" s="57">
        <f t="shared" ref="B34" si="19">+B9</f>
        <v>511.27</v>
      </c>
      <c r="C34" s="57">
        <f t="shared" si="8"/>
        <v>639.1</v>
      </c>
      <c r="D34" s="1" t="s">
        <v>50</v>
      </c>
      <c r="E34" s="2">
        <f t="shared" si="9"/>
        <v>31.31</v>
      </c>
      <c r="F34" s="1">
        <f t="shared" si="9"/>
        <v>0.62</v>
      </c>
      <c r="G34" s="1">
        <f t="shared" si="10"/>
        <v>6.26</v>
      </c>
      <c r="H34" s="1">
        <f t="shared" si="11"/>
        <v>1.56</v>
      </c>
      <c r="I34" s="1">
        <f t="shared" si="12"/>
        <v>1.56</v>
      </c>
      <c r="J34" s="3">
        <f t="shared" si="13"/>
        <v>1.87</v>
      </c>
      <c r="K34" s="1">
        <f t="shared" si="16"/>
        <v>1.4089499999999999</v>
      </c>
      <c r="L34" s="1">
        <f t="shared" si="18"/>
        <v>3.27</v>
      </c>
      <c r="M34" s="20">
        <f t="shared" si="14"/>
        <v>47.85</v>
      </c>
    </row>
    <row r="35" spans="1:13" x14ac:dyDescent="0.25">
      <c r="A35" s="8" t="s">
        <v>17</v>
      </c>
      <c r="B35" s="57">
        <f t="shared" ref="B35" si="20">+B10</f>
        <v>639.11</v>
      </c>
      <c r="C35" s="57">
        <f t="shared" si="8"/>
        <v>798.9</v>
      </c>
      <c r="D35" s="1" t="s">
        <v>51</v>
      </c>
      <c r="E35" s="2">
        <f t="shared" si="9"/>
        <v>39.15</v>
      </c>
      <c r="F35" s="1">
        <f t="shared" si="9"/>
        <v>0.78</v>
      </c>
      <c r="G35" s="1">
        <f t="shared" si="10"/>
        <v>7.83</v>
      </c>
      <c r="H35" s="1">
        <f t="shared" si="11"/>
        <v>1.95</v>
      </c>
      <c r="I35" s="1">
        <f t="shared" si="12"/>
        <v>1.95</v>
      </c>
      <c r="J35" s="3">
        <f t="shared" si="13"/>
        <v>2.34</v>
      </c>
      <c r="K35" s="1">
        <f t="shared" si="16"/>
        <v>1.7617499999999999</v>
      </c>
      <c r="L35" s="1">
        <f t="shared" si="18"/>
        <v>3.27</v>
      </c>
      <c r="M35" s="20">
        <f t="shared" si="14"/>
        <v>59.03</v>
      </c>
    </row>
    <row r="36" spans="1:13" x14ac:dyDescent="0.25">
      <c r="A36" s="8" t="s">
        <v>19</v>
      </c>
      <c r="B36" s="57">
        <f t="shared" ref="B36" si="21">+B11</f>
        <v>798.91</v>
      </c>
      <c r="C36" s="57">
        <f t="shared" si="8"/>
        <v>998.64</v>
      </c>
      <c r="D36" s="1" t="s">
        <v>52</v>
      </c>
      <c r="E36" s="2">
        <f t="shared" si="9"/>
        <v>48.94</v>
      </c>
      <c r="F36" s="1">
        <f t="shared" si="9"/>
        <v>0.97</v>
      </c>
      <c r="G36" s="1">
        <f t="shared" si="10"/>
        <v>9.7799999999999994</v>
      </c>
      <c r="H36" s="1">
        <f t="shared" si="11"/>
        <v>2.44</v>
      </c>
      <c r="I36" s="1">
        <f t="shared" si="12"/>
        <v>2.44</v>
      </c>
      <c r="J36" s="3">
        <f t="shared" si="13"/>
        <v>2.93</v>
      </c>
      <c r="K36" s="1">
        <f t="shared" si="16"/>
        <v>2.2022999999999997</v>
      </c>
      <c r="L36" s="1">
        <f t="shared" si="18"/>
        <v>3.27</v>
      </c>
      <c r="M36" s="20">
        <f t="shared" si="14"/>
        <v>72.97</v>
      </c>
    </row>
    <row r="37" spans="1:13" x14ac:dyDescent="0.25">
      <c r="A37" s="8" t="s">
        <v>21</v>
      </c>
      <c r="B37" s="57">
        <f t="shared" ref="B37" si="22">+B12</f>
        <v>998.65</v>
      </c>
      <c r="C37" s="57">
        <f t="shared" si="8"/>
        <v>1248.3399999999999</v>
      </c>
      <c r="D37" s="1" t="s">
        <v>53</v>
      </c>
      <c r="E37" s="2">
        <f t="shared" si="9"/>
        <v>61.18</v>
      </c>
      <c r="F37" s="1">
        <f t="shared" si="9"/>
        <v>1.22</v>
      </c>
      <c r="G37" s="1">
        <f t="shared" si="10"/>
        <v>12.23</v>
      </c>
      <c r="H37" s="1">
        <f t="shared" si="11"/>
        <v>3.05</v>
      </c>
      <c r="I37" s="1">
        <f t="shared" si="12"/>
        <v>3.05</v>
      </c>
      <c r="J37" s="3">
        <f t="shared" si="13"/>
        <v>3.67</v>
      </c>
      <c r="K37" s="1">
        <f t="shared" si="16"/>
        <v>2.7530999999999999</v>
      </c>
      <c r="L37" s="1">
        <f t="shared" si="18"/>
        <v>3.27</v>
      </c>
      <c r="M37" s="20">
        <f t="shared" si="14"/>
        <v>90.42</v>
      </c>
    </row>
    <row r="38" spans="1:13" x14ac:dyDescent="0.25">
      <c r="A38" s="8" t="s">
        <v>23</v>
      </c>
      <c r="B38" s="57">
        <f t="shared" ref="B38" si="23">+B13</f>
        <v>1248.3499999999999</v>
      </c>
      <c r="C38" s="57">
        <f t="shared" si="8"/>
        <v>1560.45</v>
      </c>
      <c r="D38" s="1" t="s">
        <v>54</v>
      </c>
      <c r="E38" s="2">
        <f t="shared" si="9"/>
        <v>76.48</v>
      </c>
      <c r="F38" s="1">
        <f t="shared" si="9"/>
        <v>1.52</v>
      </c>
      <c r="G38" s="1">
        <f t="shared" si="10"/>
        <v>15.29</v>
      </c>
      <c r="H38" s="1">
        <f t="shared" si="11"/>
        <v>3.82</v>
      </c>
      <c r="I38" s="1">
        <f t="shared" si="12"/>
        <v>3.82</v>
      </c>
      <c r="J38" s="3">
        <f t="shared" si="13"/>
        <v>4.58</v>
      </c>
      <c r="K38" s="1">
        <f t="shared" si="16"/>
        <v>3.4416000000000002</v>
      </c>
      <c r="L38" s="1">
        <f t="shared" si="18"/>
        <v>3.27</v>
      </c>
      <c r="M38" s="20">
        <f t="shared" si="14"/>
        <v>112.22</v>
      </c>
    </row>
    <row r="39" spans="1:13" x14ac:dyDescent="0.25">
      <c r="A39" s="8" t="s">
        <v>25</v>
      </c>
      <c r="B39" s="57">
        <f t="shared" ref="B39" si="24">+B14</f>
        <v>1560.46</v>
      </c>
      <c r="C39" s="57">
        <f t="shared" si="8"/>
        <v>1950.58</v>
      </c>
      <c r="D39" s="1" t="s">
        <v>55</v>
      </c>
      <c r="E39" s="2">
        <f t="shared" si="9"/>
        <v>95.6</v>
      </c>
      <c r="F39" s="1">
        <f t="shared" si="9"/>
        <v>1.91</v>
      </c>
      <c r="G39" s="1">
        <f t="shared" si="10"/>
        <v>19.12</v>
      </c>
      <c r="H39" s="1">
        <f t="shared" si="11"/>
        <v>4.78</v>
      </c>
      <c r="I39" s="1">
        <f t="shared" si="12"/>
        <v>4.78</v>
      </c>
      <c r="J39" s="3">
        <f t="shared" si="13"/>
        <v>5.73</v>
      </c>
      <c r="K39" s="1">
        <f t="shared" si="16"/>
        <v>4.3019999999999996</v>
      </c>
      <c r="L39" s="1">
        <f t="shared" si="18"/>
        <v>3.27</v>
      </c>
      <c r="M39" s="20">
        <f t="shared" si="14"/>
        <v>139.49</v>
      </c>
    </row>
    <row r="40" spans="1:13" x14ac:dyDescent="0.25">
      <c r="A40" s="8" t="s">
        <v>27</v>
      </c>
      <c r="B40" s="57">
        <f t="shared" ref="B40" si="25">+B15</f>
        <v>1950.59</v>
      </c>
      <c r="C40" s="57">
        <f t="shared" si="8"/>
        <v>2438.25</v>
      </c>
      <c r="D40" s="4" t="s">
        <v>56</v>
      </c>
      <c r="E40" s="2">
        <f t="shared" si="9"/>
        <v>119.51</v>
      </c>
      <c r="F40" s="1">
        <f t="shared" si="9"/>
        <v>2.39</v>
      </c>
      <c r="G40" s="1">
        <f t="shared" si="10"/>
        <v>23.9</v>
      </c>
      <c r="H40" s="1">
        <f t="shared" si="11"/>
        <v>5.97</v>
      </c>
      <c r="I40" s="1">
        <f t="shared" si="12"/>
        <v>5.97</v>
      </c>
      <c r="J40" s="3">
        <f t="shared" si="13"/>
        <v>7.17</v>
      </c>
      <c r="K40" s="1">
        <f t="shared" si="16"/>
        <v>5.3779500000000002</v>
      </c>
      <c r="L40" s="1">
        <f t="shared" si="18"/>
        <v>3.27</v>
      </c>
      <c r="M40" s="20">
        <f t="shared" si="14"/>
        <v>173.55</v>
      </c>
    </row>
    <row r="41" spans="1:13" x14ac:dyDescent="0.25">
      <c r="A41" s="8" t="s">
        <v>29</v>
      </c>
      <c r="B41" s="57">
        <f t="shared" ref="B41" si="26">+B16</f>
        <v>2438.2600000000002</v>
      </c>
      <c r="C41" s="57">
        <f t="shared" si="8"/>
        <v>3047.82</v>
      </c>
      <c r="D41" s="1" t="s">
        <v>57</v>
      </c>
      <c r="E41" s="2">
        <f t="shared" si="9"/>
        <v>149.38999999999999</v>
      </c>
      <c r="F41" s="1">
        <f t="shared" si="9"/>
        <v>2.98</v>
      </c>
      <c r="G41" s="1">
        <f t="shared" si="10"/>
        <v>29.87</v>
      </c>
      <c r="H41" s="1">
        <f t="shared" si="11"/>
        <v>7.46</v>
      </c>
      <c r="I41" s="1">
        <f t="shared" si="12"/>
        <v>7.46</v>
      </c>
      <c r="J41" s="3">
        <f t="shared" si="13"/>
        <v>8.9600000000000009</v>
      </c>
      <c r="K41" s="1">
        <f t="shared" si="16"/>
        <v>6.7225499999999991</v>
      </c>
      <c r="L41" s="1">
        <f t="shared" si="18"/>
        <v>3.27</v>
      </c>
      <c r="M41" s="20">
        <f t="shared" si="14"/>
        <v>216.11</v>
      </c>
    </row>
    <row r="42" spans="1:13" x14ac:dyDescent="0.25">
      <c r="A42" s="8" t="s">
        <v>31</v>
      </c>
      <c r="B42" s="57">
        <f t="shared" ref="B42" si="27">+B17</f>
        <v>3047.8300000000004</v>
      </c>
      <c r="C42" s="57">
        <f t="shared" si="8"/>
        <v>3809.8</v>
      </c>
      <c r="D42" s="1" t="s">
        <v>58</v>
      </c>
      <c r="E42" s="2">
        <f t="shared" si="9"/>
        <v>186.74</v>
      </c>
      <c r="F42" s="1">
        <f t="shared" si="9"/>
        <v>3.73</v>
      </c>
      <c r="G42" s="1">
        <f t="shared" si="10"/>
        <v>37.340000000000003</v>
      </c>
      <c r="H42" s="1">
        <f t="shared" si="11"/>
        <v>9.33</v>
      </c>
      <c r="I42" s="1">
        <f t="shared" si="12"/>
        <v>9.33</v>
      </c>
      <c r="J42" s="3">
        <f t="shared" si="13"/>
        <v>11.2</v>
      </c>
      <c r="K42" s="1">
        <f t="shared" si="16"/>
        <v>8.4032999999999998</v>
      </c>
      <c r="L42" s="1">
        <f t="shared" si="18"/>
        <v>3.27</v>
      </c>
      <c r="M42" s="20">
        <f t="shared" si="14"/>
        <v>269.33999999999997</v>
      </c>
    </row>
    <row r="43" spans="1:13" x14ac:dyDescent="0.25">
      <c r="A43" s="8" t="s">
        <v>33</v>
      </c>
      <c r="B43" s="57">
        <f t="shared" ref="B43" si="28">+B18</f>
        <v>3809.8100000000004</v>
      </c>
      <c r="C43" s="57">
        <f t="shared" si="8"/>
        <v>4762.2700000000004</v>
      </c>
      <c r="D43" s="1" t="s">
        <v>59</v>
      </c>
      <c r="E43" s="2">
        <f t="shared" si="9"/>
        <v>233.43</v>
      </c>
      <c r="F43" s="1">
        <f t="shared" si="9"/>
        <v>4.66</v>
      </c>
      <c r="G43" s="1">
        <f t="shared" si="10"/>
        <v>46.68</v>
      </c>
      <c r="H43" s="1">
        <f t="shared" si="11"/>
        <v>11.67</v>
      </c>
      <c r="I43" s="1">
        <f t="shared" si="12"/>
        <v>11.67</v>
      </c>
      <c r="J43" s="3">
        <f t="shared" si="13"/>
        <v>14</v>
      </c>
      <c r="K43" s="1">
        <f t="shared" si="16"/>
        <v>10.504350000000001</v>
      </c>
      <c r="L43" s="1">
        <f t="shared" si="18"/>
        <v>3.27</v>
      </c>
      <c r="M43" s="20">
        <f t="shared" si="14"/>
        <v>335.88</v>
      </c>
    </row>
    <row r="44" spans="1:13" x14ac:dyDescent="0.25">
      <c r="A44" s="8" t="s">
        <v>35</v>
      </c>
      <c r="B44" s="57">
        <f t="shared" ref="B44" si="29">+B19</f>
        <v>4762.2800000000007</v>
      </c>
      <c r="C44" s="57">
        <f t="shared" si="8"/>
        <v>5952.86</v>
      </c>
      <c r="D44" s="1" t="s">
        <v>60</v>
      </c>
      <c r="E44" s="2">
        <f t="shared" si="9"/>
        <v>291.8</v>
      </c>
      <c r="F44" s="1">
        <f t="shared" si="9"/>
        <v>5.83</v>
      </c>
      <c r="G44" s="1">
        <f t="shared" si="10"/>
        <v>58.36</v>
      </c>
      <c r="H44" s="1">
        <f t="shared" si="11"/>
        <v>14.59</v>
      </c>
      <c r="I44" s="1">
        <f t="shared" si="12"/>
        <v>14.59</v>
      </c>
      <c r="J44" s="3">
        <f t="shared" si="13"/>
        <v>17.5</v>
      </c>
      <c r="K44" s="1">
        <f t="shared" si="16"/>
        <v>13.131</v>
      </c>
      <c r="L44" s="1">
        <f t="shared" si="18"/>
        <v>3.27</v>
      </c>
      <c r="M44" s="20">
        <f t="shared" si="14"/>
        <v>419.07</v>
      </c>
    </row>
    <row r="45" spans="1:13" x14ac:dyDescent="0.25">
      <c r="A45" s="8" t="s">
        <v>37</v>
      </c>
      <c r="B45" s="57">
        <f t="shared" ref="B45" si="30">+B20</f>
        <v>5952.87</v>
      </c>
      <c r="C45" s="57">
        <f t="shared" si="8"/>
        <v>7441.1</v>
      </c>
      <c r="D45" s="1" t="s">
        <v>61</v>
      </c>
      <c r="E45" s="2">
        <f t="shared" si="9"/>
        <v>364.75</v>
      </c>
      <c r="F45" s="1">
        <f t="shared" si="9"/>
        <v>7.29</v>
      </c>
      <c r="G45" s="1">
        <f t="shared" si="10"/>
        <v>72.95</v>
      </c>
      <c r="H45" s="1">
        <f t="shared" si="11"/>
        <v>18.23</v>
      </c>
      <c r="I45" s="1">
        <f t="shared" si="12"/>
        <v>18.23</v>
      </c>
      <c r="J45" s="3">
        <f t="shared" si="13"/>
        <v>21.88</v>
      </c>
      <c r="K45" s="1">
        <f t="shared" si="16"/>
        <v>16.41375</v>
      </c>
      <c r="L45" s="1">
        <f t="shared" si="18"/>
        <v>3.27</v>
      </c>
      <c r="M45" s="20">
        <f t="shared" si="14"/>
        <v>523.01</v>
      </c>
    </row>
    <row r="46" spans="1:13" x14ac:dyDescent="0.25">
      <c r="A46" s="8" t="s">
        <v>39</v>
      </c>
      <c r="B46" s="57">
        <f t="shared" ref="B46" si="31">+B21</f>
        <v>7441.1100000000006</v>
      </c>
      <c r="C46" s="57">
        <f t="shared" si="8"/>
        <v>9301.4</v>
      </c>
      <c r="D46" s="1" t="s">
        <v>62</v>
      </c>
      <c r="E46" s="2">
        <f t="shared" si="9"/>
        <v>455.94</v>
      </c>
      <c r="F46" s="1">
        <f t="shared" si="9"/>
        <v>9.11</v>
      </c>
      <c r="G46" s="1">
        <f t="shared" si="10"/>
        <v>91.18</v>
      </c>
      <c r="H46" s="1">
        <f t="shared" si="11"/>
        <v>22.79</v>
      </c>
      <c r="I46" s="1">
        <f t="shared" si="12"/>
        <v>22.79</v>
      </c>
      <c r="J46" s="3">
        <f t="shared" si="13"/>
        <v>27.35</v>
      </c>
      <c r="K46" s="1">
        <f t="shared" si="16"/>
        <v>20.517299999999999</v>
      </c>
      <c r="L46" s="1">
        <f t="shared" si="18"/>
        <v>3.27</v>
      </c>
      <c r="M46" s="20">
        <f t="shared" si="14"/>
        <v>652.94000000000005</v>
      </c>
    </row>
    <row r="47" spans="1:13" x14ac:dyDescent="0.25">
      <c r="A47" s="8" t="s">
        <v>41</v>
      </c>
      <c r="B47" s="57">
        <f t="shared" ref="B47" si="32">+B22</f>
        <v>9301.41</v>
      </c>
      <c r="C47" s="57">
        <f t="shared" si="8"/>
        <v>19199.3</v>
      </c>
      <c r="D47" s="1" t="s">
        <v>63</v>
      </c>
      <c r="E47" s="2">
        <f t="shared" si="9"/>
        <v>537.6</v>
      </c>
      <c r="F47" s="1">
        <f t="shared" si="9"/>
        <v>10.75</v>
      </c>
      <c r="G47" s="1">
        <f t="shared" si="10"/>
        <v>107.52</v>
      </c>
      <c r="H47" s="1">
        <f t="shared" si="11"/>
        <v>26.88</v>
      </c>
      <c r="I47" s="1">
        <f t="shared" si="12"/>
        <v>26.88</v>
      </c>
      <c r="J47" s="3">
        <f t="shared" si="13"/>
        <v>32.25</v>
      </c>
      <c r="K47" s="1">
        <f t="shared" si="16"/>
        <v>24.192</v>
      </c>
      <c r="L47" s="1">
        <f t="shared" si="18"/>
        <v>3.27</v>
      </c>
      <c r="M47" s="20">
        <f t="shared" si="14"/>
        <v>769.34</v>
      </c>
    </row>
    <row r="48" spans="1:13" x14ac:dyDescent="0.25">
      <c r="A48" s="8" t="s">
        <v>43</v>
      </c>
      <c r="B48" s="57">
        <f t="shared" ref="B48:B49" si="33">+B23</f>
        <v>19199.309999999998</v>
      </c>
      <c r="C48" s="57">
        <f t="shared" si="8"/>
        <v>32680.38</v>
      </c>
      <c r="D48" s="1" t="s">
        <v>64</v>
      </c>
      <c r="E48" s="2">
        <f t="shared" si="9"/>
        <v>583.33000000000004</v>
      </c>
      <c r="F48" s="1">
        <f t="shared" si="9"/>
        <v>11.66</v>
      </c>
      <c r="G48" s="1">
        <f t="shared" si="10"/>
        <v>116.66</v>
      </c>
      <c r="H48" s="1">
        <f t="shared" si="11"/>
        <v>29.16</v>
      </c>
      <c r="I48" s="1">
        <f t="shared" si="12"/>
        <v>29.16</v>
      </c>
      <c r="J48" s="3">
        <f t="shared" si="13"/>
        <v>34.99</v>
      </c>
      <c r="K48" s="1">
        <f t="shared" si="16"/>
        <v>26.249850000000002</v>
      </c>
      <c r="L48" s="1">
        <f t="shared" si="18"/>
        <v>3.27</v>
      </c>
      <c r="M48" s="20">
        <f t="shared" si="14"/>
        <v>834.47</v>
      </c>
    </row>
    <row r="49" spans="1:13" ht="15.75" thickBot="1" x14ac:dyDescent="0.3">
      <c r="A49" s="21" t="s">
        <v>45</v>
      </c>
      <c r="B49" s="91" t="str">
        <f t="shared" si="33"/>
        <v>A partir de R$ 32.680,39</v>
      </c>
      <c r="C49" s="92"/>
      <c r="D49" s="22" t="s">
        <v>65</v>
      </c>
      <c r="E49" s="23">
        <f t="shared" si="9"/>
        <v>873.93</v>
      </c>
      <c r="F49" s="22">
        <f t="shared" si="9"/>
        <v>17.47</v>
      </c>
      <c r="G49" s="22">
        <f t="shared" si="10"/>
        <v>174.78</v>
      </c>
      <c r="H49" s="22">
        <f t="shared" si="11"/>
        <v>43.69</v>
      </c>
      <c r="I49" s="22">
        <f t="shared" si="12"/>
        <v>43.69</v>
      </c>
      <c r="J49" s="54">
        <f t="shared" si="13"/>
        <v>52.43</v>
      </c>
      <c r="K49" s="1">
        <f t="shared" si="16"/>
        <v>39.326849999999993</v>
      </c>
      <c r="L49" s="54">
        <f t="shared" si="18"/>
        <v>3.27</v>
      </c>
      <c r="M49" s="24">
        <f t="shared" si="14"/>
        <v>1248.58</v>
      </c>
    </row>
    <row r="50" spans="1:13" x14ac:dyDescent="0.25">
      <c r="A50" s="9"/>
      <c r="B50" s="50"/>
      <c r="C50" s="9"/>
      <c r="D50" s="10"/>
      <c r="E50" s="9"/>
      <c r="F50" s="9"/>
      <c r="G50" s="9"/>
      <c r="H50" s="9"/>
      <c r="I50" s="11"/>
      <c r="J50" s="9"/>
      <c r="K50" s="9"/>
      <c r="L50" s="9"/>
    </row>
    <row r="51" spans="1:13" x14ac:dyDescent="0.25">
      <c r="A51" s="9"/>
      <c r="B51" s="50"/>
      <c r="C51" s="9"/>
      <c r="D51" s="10"/>
      <c r="E51" s="9"/>
      <c r="F51" s="9"/>
      <c r="G51" s="9"/>
      <c r="H51" s="9"/>
      <c r="I51" s="11"/>
      <c r="J51" s="9"/>
      <c r="K51" s="9"/>
      <c r="L51" s="9"/>
    </row>
    <row r="52" spans="1:13" x14ac:dyDescent="0.25">
      <c r="A52" s="9"/>
      <c r="B52" s="50"/>
      <c r="C52" s="9"/>
      <c r="D52" s="10"/>
      <c r="E52" s="9"/>
      <c r="F52" s="9"/>
      <c r="G52" s="9"/>
      <c r="H52" s="9"/>
      <c r="I52" s="11"/>
      <c r="J52" s="9"/>
      <c r="K52" s="9"/>
      <c r="L52" s="9"/>
    </row>
    <row r="53" spans="1:13" x14ac:dyDescent="0.25">
      <c r="A53" s="9"/>
      <c r="B53" s="50"/>
      <c r="C53" s="9"/>
      <c r="D53" s="10"/>
      <c r="E53" s="9"/>
      <c r="F53" s="9"/>
      <c r="G53" s="9"/>
      <c r="H53" s="9"/>
      <c r="I53" s="11"/>
      <c r="J53" s="9"/>
      <c r="K53" s="9"/>
      <c r="L53" s="9"/>
    </row>
    <row r="54" spans="1:13" ht="15.75" thickBot="1" x14ac:dyDescent="0.3">
      <c r="A54" s="9"/>
      <c r="B54" s="9"/>
      <c r="C54" s="9"/>
      <c r="D54" s="10"/>
      <c r="E54" s="9"/>
      <c r="F54" s="9"/>
      <c r="G54" s="9"/>
      <c r="H54" s="9"/>
      <c r="I54" s="11"/>
      <c r="J54" s="9"/>
      <c r="K54" s="9"/>
      <c r="L54" s="9"/>
    </row>
    <row r="55" spans="1:13" ht="15.75" thickBot="1" x14ac:dyDescent="0.3">
      <c r="A55" s="86" t="s">
        <v>135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</row>
    <row r="56" spans="1:13" ht="15.75" thickBot="1" x14ac:dyDescent="0.3">
      <c r="A56" s="82" t="s">
        <v>136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</row>
    <row r="57" spans="1:13" x14ac:dyDescent="0.25">
      <c r="A57" s="74" t="s">
        <v>125</v>
      </c>
      <c r="B57" s="75"/>
      <c r="C57" s="80" t="s">
        <v>133</v>
      </c>
      <c r="D57" s="78"/>
      <c r="E57" s="78" t="s">
        <v>4</v>
      </c>
      <c r="F57" s="5">
        <v>0.02</v>
      </c>
      <c r="G57" s="5">
        <v>0.2</v>
      </c>
      <c r="H57" s="5">
        <v>0.05</v>
      </c>
      <c r="I57" s="5">
        <v>0.05</v>
      </c>
      <c r="J57" s="5">
        <v>0.06</v>
      </c>
      <c r="K57" s="85" t="s">
        <v>2</v>
      </c>
      <c r="L57" s="85" t="s">
        <v>3</v>
      </c>
      <c r="M57" s="89" t="s">
        <v>100</v>
      </c>
    </row>
    <row r="58" spans="1:13" ht="31.9" customHeight="1" thickBot="1" x14ac:dyDescent="0.3">
      <c r="A58" s="76"/>
      <c r="B58" s="77"/>
      <c r="C58" s="81"/>
      <c r="D58" s="79"/>
      <c r="E58" s="79"/>
      <c r="F58" s="19" t="s">
        <v>5</v>
      </c>
      <c r="G58" s="19" t="s">
        <v>6</v>
      </c>
      <c r="H58" s="19" t="s">
        <v>7</v>
      </c>
      <c r="I58" s="19" t="s">
        <v>8</v>
      </c>
      <c r="J58" s="19" t="s">
        <v>132</v>
      </c>
      <c r="K58" s="79"/>
      <c r="L58" s="79"/>
      <c r="M58" s="90"/>
    </row>
    <row r="59" spans="1:13" ht="15.75" thickBot="1" x14ac:dyDescent="0.3">
      <c r="A59" s="6" t="s">
        <v>9</v>
      </c>
      <c r="B59" s="7" t="s">
        <v>67</v>
      </c>
      <c r="C59" s="62">
        <v>21.92</v>
      </c>
      <c r="D59" s="46" t="s">
        <v>115</v>
      </c>
      <c r="E59" s="46">
        <f t="shared" ref="E59:E84" si="34">SUM(C59:D59)</f>
        <v>21.92</v>
      </c>
      <c r="F59" s="47">
        <f>TRUNC(E59*2%,2)</f>
        <v>0.43</v>
      </c>
      <c r="G59" s="43">
        <f>TRUNC(E59*20%,2)</f>
        <v>4.38</v>
      </c>
      <c r="H59" s="43">
        <f t="shared" ref="H59:H84" si="35">TRUNC(E59*5%,2)</f>
        <v>1.0900000000000001</v>
      </c>
      <c r="I59" s="43">
        <f t="shared" ref="I59:I84" si="36">TRUNC(E59*5%,2)</f>
        <v>1.0900000000000001</v>
      </c>
      <c r="J59" s="44">
        <f t="shared" ref="J59:J84" si="37">TRUNC(E59*6%,2)</f>
        <v>1.31</v>
      </c>
      <c r="K59" s="43">
        <f>E59*4.5%</f>
        <v>0.98640000000000005</v>
      </c>
      <c r="L59" s="43" t="s">
        <v>115</v>
      </c>
      <c r="M59" s="45">
        <f>TRUNC(SUM(E59:L59),2)</f>
        <v>31.2</v>
      </c>
    </row>
    <row r="60" spans="1:13" ht="15.75" thickBot="1" x14ac:dyDescent="0.3">
      <c r="A60" s="8" t="s">
        <v>11</v>
      </c>
      <c r="B60" s="1" t="s">
        <v>68</v>
      </c>
      <c r="C60" s="62">
        <v>44.13</v>
      </c>
      <c r="D60" s="46" t="s">
        <v>115</v>
      </c>
      <c r="E60" s="46">
        <f t="shared" si="34"/>
        <v>44.13</v>
      </c>
      <c r="F60" s="47">
        <f t="shared" ref="F60:F84" si="38">TRUNC(E60*2%,2)</f>
        <v>0.88</v>
      </c>
      <c r="G60" s="43">
        <f t="shared" ref="G60:G84" si="39">TRUNC(E60*20%,2)</f>
        <v>8.82</v>
      </c>
      <c r="H60" s="43">
        <f t="shared" si="35"/>
        <v>2.2000000000000002</v>
      </c>
      <c r="I60" s="43">
        <f t="shared" si="36"/>
        <v>2.2000000000000002</v>
      </c>
      <c r="J60" s="44">
        <f t="shared" si="37"/>
        <v>2.64</v>
      </c>
      <c r="K60" s="43">
        <f t="shared" ref="K60:K84" si="40">E60*4.5%</f>
        <v>1.9858500000000001</v>
      </c>
      <c r="L60" s="43" t="s">
        <v>115</v>
      </c>
      <c r="M60" s="45">
        <f t="shared" ref="M60:M84" si="41">SUM(E60:L60)</f>
        <v>62.855850000000011</v>
      </c>
    </row>
    <row r="61" spans="1:13" ht="15.75" thickBot="1" x14ac:dyDescent="0.3">
      <c r="A61" s="8" t="s">
        <v>13</v>
      </c>
      <c r="B61" s="1" t="s">
        <v>69</v>
      </c>
      <c r="C61" s="62">
        <v>66.16</v>
      </c>
      <c r="D61" s="46" t="s">
        <v>115</v>
      </c>
      <c r="E61" s="46">
        <f t="shared" si="34"/>
        <v>66.16</v>
      </c>
      <c r="F61" s="47">
        <f t="shared" si="38"/>
        <v>1.32</v>
      </c>
      <c r="G61" s="43">
        <f t="shared" si="39"/>
        <v>13.23</v>
      </c>
      <c r="H61" s="43">
        <f t="shared" si="35"/>
        <v>3.3</v>
      </c>
      <c r="I61" s="43">
        <f t="shared" si="36"/>
        <v>3.3</v>
      </c>
      <c r="J61" s="44">
        <f t="shared" si="37"/>
        <v>3.96</v>
      </c>
      <c r="K61" s="43">
        <f t="shared" si="40"/>
        <v>2.9771999999999998</v>
      </c>
      <c r="L61" s="43" t="s">
        <v>115</v>
      </c>
      <c r="M61" s="45">
        <f t="shared" si="41"/>
        <v>94.247199999999978</v>
      </c>
    </row>
    <row r="62" spans="1:13" ht="15.75" thickBot="1" x14ac:dyDescent="0.3">
      <c r="A62" s="8" t="s">
        <v>15</v>
      </c>
      <c r="B62" s="1" t="s">
        <v>70</v>
      </c>
      <c r="C62" s="62">
        <v>88.4</v>
      </c>
      <c r="D62" s="46" t="s">
        <v>115</v>
      </c>
      <c r="E62" s="46">
        <f t="shared" si="34"/>
        <v>88.4</v>
      </c>
      <c r="F62" s="47">
        <f t="shared" si="38"/>
        <v>1.76</v>
      </c>
      <c r="G62" s="43">
        <f t="shared" si="39"/>
        <v>17.68</v>
      </c>
      <c r="H62" s="43">
        <f t="shared" si="35"/>
        <v>4.42</v>
      </c>
      <c r="I62" s="43">
        <f t="shared" si="36"/>
        <v>4.42</v>
      </c>
      <c r="J62" s="44">
        <f t="shared" si="37"/>
        <v>5.3</v>
      </c>
      <c r="K62" s="43">
        <f t="shared" si="40"/>
        <v>3.9780000000000002</v>
      </c>
      <c r="L62" s="43" t="s">
        <v>115</v>
      </c>
      <c r="M62" s="45">
        <f t="shared" si="41"/>
        <v>125.958</v>
      </c>
    </row>
    <row r="63" spans="1:13" ht="15.75" thickBot="1" x14ac:dyDescent="0.3">
      <c r="A63" s="8" t="s">
        <v>17</v>
      </c>
      <c r="B63" s="1" t="s">
        <v>71</v>
      </c>
      <c r="C63" s="62">
        <v>110.46</v>
      </c>
      <c r="D63" s="46" t="s">
        <v>115</v>
      </c>
      <c r="E63" s="46">
        <f t="shared" si="34"/>
        <v>110.46</v>
      </c>
      <c r="F63" s="47">
        <f t="shared" si="38"/>
        <v>2.2000000000000002</v>
      </c>
      <c r="G63" s="43">
        <f t="shared" si="39"/>
        <v>22.09</v>
      </c>
      <c r="H63" s="43">
        <f t="shared" si="35"/>
        <v>5.52</v>
      </c>
      <c r="I63" s="43">
        <f t="shared" si="36"/>
        <v>5.52</v>
      </c>
      <c r="J63" s="44">
        <f t="shared" si="37"/>
        <v>6.62</v>
      </c>
      <c r="K63" s="43">
        <f t="shared" si="40"/>
        <v>4.9706999999999999</v>
      </c>
      <c r="L63" s="43" t="s">
        <v>115</v>
      </c>
      <c r="M63" s="45">
        <f t="shared" si="41"/>
        <v>157.38070000000002</v>
      </c>
    </row>
    <row r="64" spans="1:13" ht="15.75" thickBot="1" x14ac:dyDescent="0.3">
      <c r="A64" s="8" t="s">
        <v>19</v>
      </c>
      <c r="B64" s="1" t="s">
        <v>72</v>
      </c>
      <c r="C64" s="62">
        <v>132.47999999999999</v>
      </c>
      <c r="D64" s="46" t="s">
        <v>115</v>
      </c>
      <c r="E64" s="46">
        <f t="shared" si="34"/>
        <v>132.47999999999999</v>
      </c>
      <c r="F64" s="47">
        <f t="shared" si="38"/>
        <v>2.64</v>
      </c>
      <c r="G64" s="43">
        <f t="shared" si="39"/>
        <v>26.49</v>
      </c>
      <c r="H64" s="43">
        <f t="shared" si="35"/>
        <v>6.62</v>
      </c>
      <c r="I64" s="43">
        <f t="shared" si="36"/>
        <v>6.62</v>
      </c>
      <c r="J64" s="44">
        <f t="shared" si="37"/>
        <v>7.94</v>
      </c>
      <c r="K64" s="43">
        <f t="shared" si="40"/>
        <v>5.9615999999999989</v>
      </c>
      <c r="L64" s="43" t="s">
        <v>115</v>
      </c>
      <c r="M64" s="45">
        <f t="shared" si="41"/>
        <v>188.7516</v>
      </c>
    </row>
    <row r="65" spans="1:13" ht="15.75" thickBot="1" x14ac:dyDescent="0.3">
      <c r="A65" s="8" t="s">
        <v>21</v>
      </c>
      <c r="B65" s="1" t="s">
        <v>73</v>
      </c>
      <c r="C65" s="62">
        <v>154.74</v>
      </c>
      <c r="D65" s="46" t="s">
        <v>115</v>
      </c>
      <c r="E65" s="46">
        <f t="shared" si="34"/>
        <v>154.74</v>
      </c>
      <c r="F65" s="47">
        <f t="shared" si="38"/>
        <v>3.09</v>
      </c>
      <c r="G65" s="43">
        <f t="shared" si="39"/>
        <v>30.94</v>
      </c>
      <c r="H65" s="43">
        <f t="shared" si="35"/>
        <v>7.73</v>
      </c>
      <c r="I65" s="43">
        <f t="shared" si="36"/>
        <v>7.73</v>
      </c>
      <c r="J65" s="44">
        <f t="shared" si="37"/>
        <v>9.2799999999999994</v>
      </c>
      <c r="K65" s="43">
        <f t="shared" si="40"/>
        <v>6.9633000000000003</v>
      </c>
      <c r="L65" s="43" t="s">
        <v>115</v>
      </c>
      <c r="M65" s="45">
        <f t="shared" si="41"/>
        <v>220.47329999999999</v>
      </c>
    </row>
    <row r="66" spans="1:13" ht="15.75" thickBot="1" x14ac:dyDescent="0.3">
      <c r="A66" s="8" t="s">
        <v>23</v>
      </c>
      <c r="B66" s="1" t="s">
        <v>74</v>
      </c>
      <c r="C66" s="62">
        <v>176.78</v>
      </c>
      <c r="D66" s="46" t="s">
        <v>115</v>
      </c>
      <c r="E66" s="46">
        <f t="shared" si="34"/>
        <v>176.78</v>
      </c>
      <c r="F66" s="47">
        <f t="shared" si="38"/>
        <v>3.53</v>
      </c>
      <c r="G66" s="43">
        <f t="shared" si="39"/>
        <v>35.35</v>
      </c>
      <c r="H66" s="43">
        <f t="shared" si="35"/>
        <v>8.83</v>
      </c>
      <c r="I66" s="43">
        <f t="shared" si="36"/>
        <v>8.83</v>
      </c>
      <c r="J66" s="44">
        <f t="shared" si="37"/>
        <v>10.6</v>
      </c>
      <c r="K66" s="43">
        <f t="shared" si="40"/>
        <v>7.9550999999999998</v>
      </c>
      <c r="L66" s="43" t="s">
        <v>115</v>
      </c>
      <c r="M66" s="45">
        <f t="shared" si="41"/>
        <v>251.8751</v>
      </c>
    </row>
    <row r="67" spans="1:13" ht="15.75" thickBot="1" x14ac:dyDescent="0.3">
      <c r="A67" s="8" t="s">
        <v>25</v>
      </c>
      <c r="B67" s="1" t="s">
        <v>75</v>
      </c>
      <c r="C67" s="62">
        <v>198.83</v>
      </c>
      <c r="D67" s="46" t="s">
        <v>115</v>
      </c>
      <c r="E67" s="46">
        <f t="shared" si="34"/>
        <v>198.83</v>
      </c>
      <c r="F67" s="47">
        <f t="shared" si="38"/>
        <v>3.97</v>
      </c>
      <c r="G67" s="43">
        <f t="shared" si="39"/>
        <v>39.76</v>
      </c>
      <c r="H67" s="43">
        <f t="shared" si="35"/>
        <v>9.94</v>
      </c>
      <c r="I67" s="43">
        <f t="shared" si="36"/>
        <v>9.94</v>
      </c>
      <c r="J67" s="44">
        <f t="shared" si="37"/>
        <v>11.92</v>
      </c>
      <c r="K67" s="43">
        <f t="shared" si="40"/>
        <v>8.9473500000000001</v>
      </c>
      <c r="L67" s="43" t="s">
        <v>115</v>
      </c>
      <c r="M67" s="45">
        <f t="shared" si="41"/>
        <v>283.30735000000004</v>
      </c>
    </row>
    <row r="68" spans="1:13" ht="15.75" thickBot="1" x14ac:dyDescent="0.3">
      <c r="A68" s="8" t="s">
        <v>27</v>
      </c>
      <c r="B68" s="1" t="s">
        <v>76</v>
      </c>
      <c r="C68" s="62">
        <v>221.03</v>
      </c>
      <c r="D68" s="46" t="s">
        <v>115</v>
      </c>
      <c r="E68" s="46">
        <f t="shared" si="34"/>
        <v>221.03</v>
      </c>
      <c r="F68" s="47">
        <f t="shared" si="38"/>
        <v>4.42</v>
      </c>
      <c r="G68" s="43">
        <f t="shared" si="39"/>
        <v>44.2</v>
      </c>
      <c r="H68" s="43">
        <f t="shared" si="35"/>
        <v>11.05</v>
      </c>
      <c r="I68" s="43">
        <f t="shared" si="36"/>
        <v>11.05</v>
      </c>
      <c r="J68" s="44">
        <f t="shared" si="37"/>
        <v>13.26</v>
      </c>
      <c r="K68" s="43">
        <f t="shared" si="40"/>
        <v>9.9463499999999989</v>
      </c>
      <c r="L68" s="43" t="s">
        <v>115</v>
      </c>
      <c r="M68" s="45">
        <f t="shared" si="41"/>
        <v>314.95634999999999</v>
      </c>
    </row>
    <row r="69" spans="1:13" ht="15.75" thickBot="1" x14ac:dyDescent="0.3">
      <c r="A69" s="8" t="s">
        <v>29</v>
      </c>
      <c r="B69" s="1" t="s">
        <v>77</v>
      </c>
      <c r="C69" s="62">
        <v>265.33</v>
      </c>
      <c r="D69" s="46" t="s">
        <v>115</v>
      </c>
      <c r="E69" s="46">
        <f t="shared" si="34"/>
        <v>265.33</v>
      </c>
      <c r="F69" s="47">
        <f t="shared" si="38"/>
        <v>5.3</v>
      </c>
      <c r="G69" s="43">
        <f t="shared" si="39"/>
        <v>53.06</v>
      </c>
      <c r="H69" s="43">
        <f t="shared" si="35"/>
        <v>13.26</v>
      </c>
      <c r="I69" s="43">
        <f t="shared" si="36"/>
        <v>13.26</v>
      </c>
      <c r="J69" s="44">
        <f t="shared" si="37"/>
        <v>15.91</v>
      </c>
      <c r="K69" s="43">
        <f t="shared" si="40"/>
        <v>11.939849999999998</v>
      </c>
      <c r="L69" s="43" t="s">
        <v>115</v>
      </c>
      <c r="M69" s="45">
        <f t="shared" si="41"/>
        <v>378.05984999999998</v>
      </c>
    </row>
    <row r="70" spans="1:13" ht="15.75" thickBot="1" x14ac:dyDescent="0.3">
      <c r="A70" s="8" t="s">
        <v>31</v>
      </c>
      <c r="B70" s="1" t="s">
        <v>78</v>
      </c>
      <c r="C70" s="62">
        <v>309.61</v>
      </c>
      <c r="D70" s="46" t="s">
        <v>115</v>
      </c>
      <c r="E70" s="46">
        <f t="shared" si="34"/>
        <v>309.61</v>
      </c>
      <c r="F70" s="47">
        <f t="shared" si="38"/>
        <v>6.19</v>
      </c>
      <c r="G70" s="43">
        <f t="shared" si="39"/>
        <v>61.92</v>
      </c>
      <c r="H70" s="43">
        <f t="shared" si="35"/>
        <v>15.48</v>
      </c>
      <c r="I70" s="43">
        <f t="shared" si="36"/>
        <v>15.48</v>
      </c>
      <c r="J70" s="44">
        <f t="shared" si="37"/>
        <v>18.57</v>
      </c>
      <c r="K70" s="43">
        <f t="shared" si="40"/>
        <v>13.932449999999999</v>
      </c>
      <c r="L70" s="43" t="s">
        <v>115</v>
      </c>
      <c r="M70" s="45">
        <f t="shared" si="41"/>
        <v>441.18245000000007</v>
      </c>
    </row>
    <row r="71" spans="1:13" ht="15.75" thickBot="1" x14ac:dyDescent="0.3">
      <c r="A71" s="8" t="s">
        <v>33</v>
      </c>
      <c r="B71" s="1" t="s">
        <v>79</v>
      </c>
      <c r="C71" s="62">
        <v>353.72</v>
      </c>
      <c r="D71" s="46" t="s">
        <v>115</v>
      </c>
      <c r="E71" s="46">
        <f t="shared" si="34"/>
        <v>353.72</v>
      </c>
      <c r="F71" s="47">
        <f t="shared" si="38"/>
        <v>7.07</v>
      </c>
      <c r="G71" s="43">
        <f t="shared" si="39"/>
        <v>70.739999999999995</v>
      </c>
      <c r="H71" s="43">
        <f t="shared" si="35"/>
        <v>17.68</v>
      </c>
      <c r="I71" s="43">
        <f t="shared" si="36"/>
        <v>17.68</v>
      </c>
      <c r="J71" s="44">
        <f t="shared" si="37"/>
        <v>21.22</v>
      </c>
      <c r="K71" s="43">
        <f t="shared" si="40"/>
        <v>15.917400000000001</v>
      </c>
      <c r="L71" s="43" t="s">
        <v>115</v>
      </c>
      <c r="M71" s="45">
        <f t="shared" si="41"/>
        <v>504.0274</v>
      </c>
    </row>
    <row r="72" spans="1:13" ht="15.75" thickBot="1" x14ac:dyDescent="0.3">
      <c r="A72" s="8" t="s">
        <v>35</v>
      </c>
      <c r="B72" s="1" t="s">
        <v>80</v>
      </c>
      <c r="C72" s="62">
        <v>397.99</v>
      </c>
      <c r="D72" s="46" t="s">
        <v>115</v>
      </c>
      <c r="E72" s="46">
        <f t="shared" si="34"/>
        <v>397.99</v>
      </c>
      <c r="F72" s="47">
        <f t="shared" si="38"/>
        <v>7.95</v>
      </c>
      <c r="G72" s="43">
        <f t="shared" si="39"/>
        <v>79.59</v>
      </c>
      <c r="H72" s="43">
        <f t="shared" si="35"/>
        <v>19.89</v>
      </c>
      <c r="I72" s="43">
        <f t="shared" si="36"/>
        <v>19.89</v>
      </c>
      <c r="J72" s="44">
        <f t="shared" si="37"/>
        <v>23.87</v>
      </c>
      <c r="K72" s="43">
        <f t="shared" si="40"/>
        <v>17.909549999999999</v>
      </c>
      <c r="L72" s="43" t="s">
        <v>115</v>
      </c>
      <c r="M72" s="45">
        <f t="shared" si="41"/>
        <v>567.08954999999992</v>
      </c>
    </row>
    <row r="73" spans="1:13" ht="15.75" thickBot="1" x14ac:dyDescent="0.3">
      <c r="A73" s="8" t="s">
        <v>37</v>
      </c>
      <c r="B73" s="1" t="s">
        <v>81</v>
      </c>
      <c r="C73" s="62">
        <v>442.24</v>
      </c>
      <c r="D73" s="46" t="s">
        <v>115</v>
      </c>
      <c r="E73" s="46">
        <f t="shared" si="34"/>
        <v>442.24</v>
      </c>
      <c r="F73" s="47">
        <f t="shared" si="38"/>
        <v>8.84</v>
      </c>
      <c r="G73" s="43">
        <f t="shared" si="39"/>
        <v>88.44</v>
      </c>
      <c r="H73" s="43">
        <f t="shared" si="35"/>
        <v>22.11</v>
      </c>
      <c r="I73" s="43">
        <f t="shared" si="36"/>
        <v>22.11</v>
      </c>
      <c r="J73" s="44">
        <f t="shared" si="37"/>
        <v>26.53</v>
      </c>
      <c r="K73" s="43">
        <f t="shared" si="40"/>
        <v>19.9008</v>
      </c>
      <c r="L73" s="43" t="s">
        <v>115</v>
      </c>
      <c r="M73" s="45">
        <f t="shared" si="41"/>
        <v>630.17079999999999</v>
      </c>
    </row>
    <row r="74" spans="1:13" ht="15.75" thickBot="1" x14ac:dyDescent="0.3">
      <c r="A74" s="8" t="s">
        <v>39</v>
      </c>
      <c r="B74" s="1" t="s">
        <v>82</v>
      </c>
      <c r="C74" s="62">
        <v>497.4</v>
      </c>
      <c r="D74" s="46" t="s">
        <v>115</v>
      </c>
      <c r="E74" s="46">
        <f t="shared" si="34"/>
        <v>497.4</v>
      </c>
      <c r="F74" s="47">
        <f t="shared" si="38"/>
        <v>9.94</v>
      </c>
      <c r="G74" s="43">
        <f t="shared" si="39"/>
        <v>99.48</v>
      </c>
      <c r="H74" s="43">
        <f t="shared" si="35"/>
        <v>24.87</v>
      </c>
      <c r="I74" s="43">
        <f t="shared" si="36"/>
        <v>24.87</v>
      </c>
      <c r="J74" s="44">
        <f t="shared" si="37"/>
        <v>29.84</v>
      </c>
      <c r="K74" s="43">
        <f t="shared" si="40"/>
        <v>22.382999999999999</v>
      </c>
      <c r="L74" s="43" t="s">
        <v>115</v>
      </c>
      <c r="M74" s="45">
        <f t="shared" si="41"/>
        <v>708.78300000000002</v>
      </c>
    </row>
    <row r="75" spans="1:13" ht="15.75" thickBot="1" x14ac:dyDescent="0.3">
      <c r="A75" s="8" t="s">
        <v>41</v>
      </c>
      <c r="B75" s="1" t="s">
        <v>83</v>
      </c>
      <c r="C75" s="62">
        <v>552.54</v>
      </c>
      <c r="D75" s="46" t="s">
        <v>115</v>
      </c>
      <c r="E75" s="46">
        <f t="shared" si="34"/>
        <v>552.54</v>
      </c>
      <c r="F75" s="47">
        <f t="shared" si="38"/>
        <v>11.05</v>
      </c>
      <c r="G75" s="43">
        <f t="shared" si="39"/>
        <v>110.5</v>
      </c>
      <c r="H75" s="43">
        <f t="shared" si="35"/>
        <v>27.62</v>
      </c>
      <c r="I75" s="43">
        <f t="shared" si="36"/>
        <v>27.62</v>
      </c>
      <c r="J75" s="44">
        <f t="shared" si="37"/>
        <v>33.15</v>
      </c>
      <c r="K75" s="43">
        <f t="shared" si="40"/>
        <v>24.864299999999997</v>
      </c>
      <c r="L75" s="43" t="s">
        <v>115</v>
      </c>
      <c r="M75" s="45">
        <f t="shared" si="41"/>
        <v>787.34429999999986</v>
      </c>
    </row>
    <row r="76" spans="1:13" ht="15.75" thickBot="1" x14ac:dyDescent="0.3">
      <c r="A76" s="8" t="s">
        <v>43</v>
      </c>
      <c r="B76" s="1" t="s">
        <v>84</v>
      </c>
      <c r="C76" s="62">
        <v>607.66</v>
      </c>
      <c r="D76" s="46" t="s">
        <v>115</v>
      </c>
      <c r="E76" s="46">
        <f t="shared" si="34"/>
        <v>607.66</v>
      </c>
      <c r="F76" s="47">
        <f t="shared" si="38"/>
        <v>12.15</v>
      </c>
      <c r="G76" s="43">
        <f t="shared" si="39"/>
        <v>121.53</v>
      </c>
      <c r="H76" s="43">
        <f t="shared" si="35"/>
        <v>30.38</v>
      </c>
      <c r="I76" s="43">
        <f t="shared" si="36"/>
        <v>30.38</v>
      </c>
      <c r="J76" s="44">
        <f t="shared" si="37"/>
        <v>36.450000000000003</v>
      </c>
      <c r="K76" s="43">
        <f t="shared" si="40"/>
        <v>27.344699999999996</v>
      </c>
      <c r="L76" s="43" t="s">
        <v>115</v>
      </c>
      <c r="M76" s="45">
        <f t="shared" si="41"/>
        <v>865.89469999999994</v>
      </c>
    </row>
    <row r="77" spans="1:13" ht="15.75" thickBot="1" x14ac:dyDescent="0.3">
      <c r="A77" s="8" t="s">
        <v>45</v>
      </c>
      <c r="B77" s="1" t="s">
        <v>85</v>
      </c>
      <c r="C77" s="62">
        <v>662.8</v>
      </c>
      <c r="D77" s="46" t="s">
        <v>115</v>
      </c>
      <c r="E77" s="46">
        <f t="shared" si="34"/>
        <v>662.8</v>
      </c>
      <c r="F77" s="47">
        <f t="shared" si="38"/>
        <v>13.25</v>
      </c>
      <c r="G77" s="43">
        <f t="shared" si="39"/>
        <v>132.56</v>
      </c>
      <c r="H77" s="43">
        <f t="shared" si="35"/>
        <v>33.14</v>
      </c>
      <c r="I77" s="43">
        <f t="shared" si="36"/>
        <v>33.14</v>
      </c>
      <c r="J77" s="44">
        <f t="shared" si="37"/>
        <v>39.76</v>
      </c>
      <c r="K77" s="43">
        <f t="shared" si="40"/>
        <v>29.825999999999997</v>
      </c>
      <c r="L77" s="43" t="s">
        <v>115</v>
      </c>
      <c r="M77" s="45">
        <f t="shared" si="41"/>
        <v>944.47599999999989</v>
      </c>
    </row>
    <row r="78" spans="1:13" ht="15.75" thickBot="1" x14ac:dyDescent="0.3">
      <c r="A78" s="8" t="s">
        <v>86</v>
      </c>
      <c r="B78" s="1" t="s">
        <v>87</v>
      </c>
      <c r="C78" s="62">
        <v>717.99</v>
      </c>
      <c r="D78" s="46" t="s">
        <v>115</v>
      </c>
      <c r="E78" s="46">
        <f t="shared" si="34"/>
        <v>717.99</v>
      </c>
      <c r="F78" s="47">
        <f t="shared" si="38"/>
        <v>14.35</v>
      </c>
      <c r="G78" s="43">
        <f t="shared" si="39"/>
        <v>143.59</v>
      </c>
      <c r="H78" s="43">
        <f t="shared" si="35"/>
        <v>35.89</v>
      </c>
      <c r="I78" s="43">
        <f t="shared" si="36"/>
        <v>35.89</v>
      </c>
      <c r="J78" s="44">
        <f t="shared" si="37"/>
        <v>43.07</v>
      </c>
      <c r="K78" s="43">
        <f t="shared" si="40"/>
        <v>32.309550000000002</v>
      </c>
      <c r="L78" s="43" t="s">
        <v>115</v>
      </c>
      <c r="M78" s="45">
        <f t="shared" si="41"/>
        <v>1023.0895500000001</v>
      </c>
    </row>
    <row r="79" spans="1:13" ht="15.75" thickBot="1" x14ac:dyDescent="0.3">
      <c r="A79" s="8" t="s">
        <v>88</v>
      </c>
      <c r="B79" s="1" t="s">
        <v>89</v>
      </c>
      <c r="C79" s="62">
        <v>773.12</v>
      </c>
      <c r="D79" s="46" t="s">
        <v>115</v>
      </c>
      <c r="E79" s="46">
        <f t="shared" si="34"/>
        <v>773.12</v>
      </c>
      <c r="F79" s="47">
        <f t="shared" si="38"/>
        <v>15.46</v>
      </c>
      <c r="G79" s="43">
        <f t="shared" si="39"/>
        <v>154.62</v>
      </c>
      <c r="H79" s="43">
        <f t="shared" si="35"/>
        <v>38.65</v>
      </c>
      <c r="I79" s="43">
        <f t="shared" si="36"/>
        <v>38.65</v>
      </c>
      <c r="J79" s="44">
        <f t="shared" si="37"/>
        <v>46.38</v>
      </c>
      <c r="K79" s="43">
        <f t="shared" si="40"/>
        <v>34.790399999999998</v>
      </c>
      <c r="L79" s="43" t="s">
        <v>115</v>
      </c>
      <c r="M79" s="45">
        <f t="shared" si="41"/>
        <v>1101.6704000000002</v>
      </c>
    </row>
    <row r="80" spans="1:13" ht="15.75" thickBot="1" x14ac:dyDescent="0.3">
      <c r="A80" s="8" t="s">
        <v>90</v>
      </c>
      <c r="B80" s="1" t="s">
        <v>91</v>
      </c>
      <c r="C80" s="62">
        <v>828.24</v>
      </c>
      <c r="D80" s="46" t="s">
        <v>115</v>
      </c>
      <c r="E80" s="46">
        <f t="shared" si="34"/>
        <v>828.24</v>
      </c>
      <c r="F80" s="47">
        <f t="shared" si="38"/>
        <v>16.559999999999999</v>
      </c>
      <c r="G80" s="43">
        <f t="shared" si="39"/>
        <v>165.64</v>
      </c>
      <c r="H80" s="43">
        <f t="shared" si="35"/>
        <v>41.41</v>
      </c>
      <c r="I80" s="43">
        <f t="shared" si="36"/>
        <v>41.41</v>
      </c>
      <c r="J80" s="44">
        <f t="shared" si="37"/>
        <v>49.69</v>
      </c>
      <c r="K80" s="43">
        <f t="shared" si="40"/>
        <v>37.270800000000001</v>
      </c>
      <c r="L80" s="43" t="s">
        <v>115</v>
      </c>
      <c r="M80" s="45">
        <f t="shared" si="41"/>
        <v>1180.2208000000001</v>
      </c>
    </row>
    <row r="81" spans="1:13" ht="15.75" thickBot="1" x14ac:dyDescent="0.3">
      <c r="A81" s="8" t="s">
        <v>92</v>
      </c>
      <c r="B81" s="1" t="s">
        <v>93</v>
      </c>
      <c r="C81" s="62">
        <v>883.35</v>
      </c>
      <c r="D81" s="46" t="s">
        <v>115</v>
      </c>
      <c r="E81" s="46">
        <f t="shared" si="34"/>
        <v>883.35</v>
      </c>
      <c r="F81" s="47">
        <f t="shared" si="38"/>
        <v>17.66</v>
      </c>
      <c r="G81" s="43">
        <f t="shared" si="39"/>
        <v>176.67</v>
      </c>
      <c r="H81" s="43">
        <f t="shared" si="35"/>
        <v>44.16</v>
      </c>
      <c r="I81" s="43">
        <f t="shared" si="36"/>
        <v>44.16</v>
      </c>
      <c r="J81" s="44">
        <f t="shared" si="37"/>
        <v>53</v>
      </c>
      <c r="K81" s="43">
        <f t="shared" si="40"/>
        <v>39.750749999999996</v>
      </c>
      <c r="L81" s="43" t="s">
        <v>115</v>
      </c>
      <c r="M81" s="45">
        <f t="shared" si="41"/>
        <v>1258.7507500000002</v>
      </c>
    </row>
    <row r="82" spans="1:13" ht="15.75" thickBot="1" x14ac:dyDescent="0.3">
      <c r="A82" s="8" t="s">
        <v>94</v>
      </c>
      <c r="B82" s="1" t="s">
        <v>95</v>
      </c>
      <c r="C82" s="62">
        <v>938.5</v>
      </c>
      <c r="D82" s="46" t="s">
        <v>115</v>
      </c>
      <c r="E82" s="46">
        <f t="shared" si="34"/>
        <v>938.5</v>
      </c>
      <c r="F82" s="47">
        <f t="shared" si="38"/>
        <v>18.77</v>
      </c>
      <c r="G82" s="43">
        <f t="shared" si="39"/>
        <v>187.7</v>
      </c>
      <c r="H82" s="43">
        <f t="shared" si="35"/>
        <v>46.92</v>
      </c>
      <c r="I82" s="43">
        <f t="shared" si="36"/>
        <v>46.92</v>
      </c>
      <c r="J82" s="44">
        <f t="shared" si="37"/>
        <v>56.31</v>
      </c>
      <c r="K82" s="43">
        <f t="shared" si="40"/>
        <v>42.232500000000002</v>
      </c>
      <c r="L82" s="43" t="s">
        <v>115</v>
      </c>
      <c r="M82" s="45">
        <f t="shared" si="41"/>
        <v>1337.3525000000002</v>
      </c>
    </row>
    <row r="83" spans="1:13" ht="15.75" thickBot="1" x14ac:dyDescent="0.3">
      <c r="A83" s="8" t="s">
        <v>96</v>
      </c>
      <c r="B83" s="1" t="s">
        <v>97</v>
      </c>
      <c r="C83" s="62">
        <v>993.61</v>
      </c>
      <c r="D83" s="46" t="s">
        <v>115</v>
      </c>
      <c r="E83" s="46">
        <f t="shared" si="34"/>
        <v>993.61</v>
      </c>
      <c r="F83" s="47">
        <f t="shared" si="38"/>
        <v>19.87</v>
      </c>
      <c r="G83" s="43">
        <f t="shared" si="39"/>
        <v>198.72</v>
      </c>
      <c r="H83" s="43">
        <f t="shared" si="35"/>
        <v>49.68</v>
      </c>
      <c r="I83" s="43">
        <f t="shared" si="36"/>
        <v>49.68</v>
      </c>
      <c r="J83" s="44">
        <f t="shared" si="37"/>
        <v>59.61</v>
      </c>
      <c r="K83" s="43">
        <f t="shared" si="40"/>
        <v>44.712449999999997</v>
      </c>
      <c r="L83" s="43" t="s">
        <v>115</v>
      </c>
      <c r="M83" s="45">
        <f t="shared" si="41"/>
        <v>1415.8824500000001</v>
      </c>
    </row>
    <row r="84" spans="1:13" ht="15.75" thickBot="1" x14ac:dyDescent="0.3">
      <c r="A84" s="21" t="s">
        <v>98</v>
      </c>
      <c r="B84" s="22" t="s">
        <v>99</v>
      </c>
      <c r="C84" s="64">
        <v>1048.79</v>
      </c>
      <c r="D84" s="58" t="s">
        <v>115</v>
      </c>
      <c r="E84" s="48">
        <f t="shared" si="34"/>
        <v>1048.79</v>
      </c>
      <c r="F84" s="47">
        <f t="shared" si="38"/>
        <v>20.97</v>
      </c>
      <c r="G84" s="49">
        <f t="shared" si="39"/>
        <v>209.75</v>
      </c>
      <c r="H84" s="49">
        <f t="shared" si="35"/>
        <v>52.43</v>
      </c>
      <c r="I84" s="49">
        <f t="shared" si="36"/>
        <v>52.43</v>
      </c>
      <c r="J84" s="59">
        <f t="shared" si="37"/>
        <v>62.92</v>
      </c>
      <c r="K84" s="43">
        <f t="shared" si="40"/>
        <v>47.195549999999997</v>
      </c>
      <c r="L84" s="60" t="s">
        <v>115</v>
      </c>
      <c r="M84" s="61">
        <f t="shared" si="41"/>
        <v>1494.4855500000001</v>
      </c>
    </row>
    <row r="85" spans="1:13" ht="15.75" thickBot="1" x14ac:dyDescent="0.3">
      <c r="A85" s="9"/>
      <c r="B85" s="9"/>
      <c r="C85" s="63"/>
      <c r="D85" s="10"/>
      <c r="E85" s="10"/>
      <c r="F85" s="9"/>
      <c r="G85" s="9"/>
      <c r="H85" s="9"/>
      <c r="I85" s="9"/>
      <c r="J85" s="11"/>
      <c r="K85" s="9"/>
      <c r="L85" s="9"/>
      <c r="M85" s="9"/>
    </row>
    <row r="86" spans="1:13" ht="15.75" thickBot="1" x14ac:dyDescent="0.3">
      <c r="A86" s="9"/>
      <c r="B86" s="82" t="s">
        <v>137</v>
      </c>
      <c r="C86" s="83"/>
      <c r="D86" s="83"/>
      <c r="E86" s="83"/>
      <c r="F86" s="83"/>
      <c r="G86" s="83"/>
      <c r="H86" s="83"/>
      <c r="I86" s="83"/>
      <c r="J86" s="109"/>
      <c r="K86" s="109"/>
      <c r="L86" s="84"/>
      <c r="M86" s="9"/>
    </row>
    <row r="87" spans="1:13" ht="14.45" customHeight="1" x14ac:dyDescent="0.25">
      <c r="A87" s="9"/>
      <c r="B87" s="103" t="s">
        <v>141</v>
      </c>
      <c r="C87" s="104"/>
      <c r="D87" s="101" t="s">
        <v>1</v>
      </c>
      <c r="E87" s="5">
        <v>0.02</v>
      </c>
      <c r="F87" s="5">
        <v>0.2</v>
      </c>
      <c r="G87" s="5">
        <v>0.05</v>
      </c>
      <c r="H87" s="5">
        <v>0.05</v>
      </c>
      <c r="I87" s="5">
        <v>0.06</v>
      </c>
      <c r="J87" s="19" t="s">
        <v>2</v>
      </c>
      <c r="K87" s="19" t="s">
        <v>3</v>
      </c>
      <c r="L87" s="71" t="s">
        <v>139</v>
      </c>
      <c r="M87" s="9"/>
    </row>
    <row r="88" spans="1:13" ht="47.45" customHeight="1" x14ac:dyDescent="0.25">
      <c r="A88" s="9"/>
      <c r="B88" s="105"/>
      <c r="C88" s="106"/>
      <c r="D88" s="102"/>
      <c r="E88" s="19" t="s">
        <v>5</v>
      </c>
      <c r="F88" s="19" t="s">
        <v>6</v>
      </c>
      <c r="G88" s="19" t="s">
        <v>7</v>
      </c>
      <c r="H88" s="19" t="s">
        <v>8</v>
      </c>
      <c r="I88" s="19" t="s">
        <v>132</v>
      </c>
      <c r="J88" s="52"/>
      <c r="K88" s="52"/>
      <c r="L88" s="72"/>
      <c r="M88" s="9"/>
    </row>
    <row r="89" spans="1:13" ht="16.5" thickBot="1" x14ac:dyDescent="0.3">
      <c r="A89" s="9"/>
      <c r="B89" s="107"/>
      <c r="C89" s="108"/>
      <c r="D89" s="48">
        <v>74.63</v>
      </c>
      <c r="E89" s="60">
        <f>TRUNC(D89*2%,2)</f>
        <v>1.49</v>
      </c>
      <c r="F89" s="60">
        <f>TRUNC(D89*20%,2)</f>
        <v>14.92</v>
      </c>
      <c r="G89" s="60">
        <f>TRUNC(D89*5%,2)</f>
        <v>3.73</v>
      </c>
      <c r="H89" s="60">
        <f>TRUNC(D89*5%,2)</f>
        <v>3.73</v>
      </c>
      <c r="I89" s="59">
        <f>TRUNC(D89*6%,2)</f>
        <v>4.47</v>
      </c>
      <c r="J89" s="60">
        <f>D89*4.5%</f>
        <v>3.3583499999999997</v>
      </c>
      <c r="K89" s="60">
        <f>+L31</f>
        <v>3.27</v>
      </c>
      <c r="L89" s="73">
        <f>TRUNC(SUM(D89:K89),2)</f>
        <v>109.59</v>
      </c>
      <c r="M89" s="9"/>
    </row>
    <row r="90" spans="1:13" ht="15.75" thickBot="1" x14ac:dyDescent="0.3">
      <c r="A90" s="9"/>
      <c r="B90" s="9"/>
      <c r="C90" s="10"/>
      <c r="D90" s="10"/>
      <c r="E90" s="10"/>
      <c r="F90" s="9"/>
      <c r="G90" s="9"/>
      <c r="H90" s="9"/>
      <c r="I90" s="9"/>
      <c r="J90" s="11"/>
      <c r="K90" s="9"/>
      <c r="L90" s="9"/>
      <c r="M90" s="9"/>
    </row>
    <row r="91" spans="1:13" x14ac:dyDescent="0.25">
      <c r="B91" s="93" t="s">
        <v>101</v>
      </c>
      <c r="C91" s="99" t="s">
        <v>102</v>
      </c>
      <c r="D91" s="99" t="s">
        <v>1</v>
      </c>
      <c r="E91" s="25">
        <v>0.02</v>
      </c>
      <c r="F91" s="25">
        <v>0.2</v>
      </c>
      <c r="G91" s="25">
        <v>0.05</v>
      </c>
      <c r="H91" s="25">
        <v>0.05</v>
      </c>
      <c r="I91" s="25">
        <v>0.06</v>
      </c>
      <c r="J91" s="97" t="s">
        <v>2</v>
      </c>
      <c r="K91" s="97" t="s">
        <v>3</v>
      </c>
      <c r="L91" s="95" t="s">
        <v>4</v>
      </c>
    </row>
    <row r="92" spans="1:13" ht="15.75" thickBot="1" x14ac:dyDescent="0.3">
      <c r="B92" s="94"/>
      <c r="C92" s="100"/>
      <c r="D92" s="100"/>
      <c r="E92" s="34" t="s">
        <v>5</v>
      </c>
      <c r="F92" s="34" t="s">
        <v>6</v>
      </c>
      <c r="G92" s="34" t="s">
        <v>7</v>
      </c>
      <c r="H92" s="34" t="s">
        <v>8</v>
      </c>
      <c r="I92" s="40" t="s">
        <v>132</v>
      </c>
      <c r="J92" s="98"/>
      <c r="K92" s="98"/>
      <c r="L92" s="96"/>
    </row>
    <row r="93" spans="1:13" ht="38.25" x14ac:dyDescent="0.25">
      <c r="B93" s="41" t="s">
        <v>134</v>
      </c>
      <c r="C93" s="32" t="s">
        <v>107</v>
      </c>
      <c r="D93" s="65">
        <v>17.52</v>
      </c>
      <c r="E93" s="33">
        <f>TRUNC(D93*2%,2)</f>
        <v>0.35</v>
      </c>
      <c r="F93" s="33">
        <f t="shared" ref="F93:F106" si="42">TRUNC(D93*20%,2)</f>
        <v>3.5</v>
      </c>
      <c r="G93" s="33">
        <f t="shared" ref="G93:G106" si="43">TRUNC(D93*5%,2)</f>
        <v>0.87</v>
      </c>
      <c r="H93" s="33">
        <f t="shared" ref="H93:H106" si="44">TRUNC(D93*5%,2)</f>
        <v>0.87</v>
      </c>
      <c r="I93" s="33">
        <f t="shared" ref="I93:I106" si="45">TRUNC(D93*6%,2)</f>
        <v>1.05</v>
      </c>
      <c r="J93" s="32">
        <f>D93*4.5%</f>
        <v>0.78839999999999999</v>
      </c>
      <c r="K93" s="66">
        <f>+L31</f>
        <v>3.27</v>
      </c>
      <c r="L93" s="68">
        <f t="shared" ref="L93:L106" si="46">SUM(D93:K93)</f>
        <v>28.218400000000003</v>
      </c>
    </row>
    <row r="94" spans="1:13" ht="15.75" x14ac:dyDescent="0.25">
      <c r="B94" s="27" t="s">
        <v>108</v>
      </c>
      <c r="C94" s="13" t="s">
        <v>109</v>
      </c>
      <c r="D94" s="65">
        <v>8.26</v>
      </c>
      <c r="E94" s="14">
        <f>TRUNC(D94*2%,2)</f>
        <v>0.16</v>
      </c>
      <c r="F94" s="14">
        <f t="shared" si="42"/>
        <v>1.65</v>
      </c>
      <c r="G94" s="14">
        <f t="shared" si="43"/>
        <v>0.41</v>
      </c>
      <c r="H94" s="14">
        <f t="shared" si="44"/>
        <v>0.41</v>
      </c>
      <c r="I94" s="33">
        <f t="shared" si="45"/>
        <v>0.49</v>
      </c>
      <c r="J94" s="32">
        <f t="shared" ref="J94:J106" si="47">D94*4.5%</f>
        <v>0.37169999999999997</v>
      </c>
      <c r="K94" s="13" t="s">
        <v>115</v>
      </c>
      <c r="L94" s="69">
        <f t="shared" si="46"/>
        <v>11.751700000000001</v>
      </c>
    </row>
    <row r="95" spans="1:13" ht="15.75" x14ac:dyDescent="0.25">
      <c r="B95" s="27" t="s">
        <v>126</v>
      </c>
      <c r="C95" s="13" t="s">
        <v>110</v>
      </c>
      <c r="D95" s="65">
        <v>2.0699999999999998</v>
      </c>
      <c r="E95" s="14">
        <f>TRUNC(D95*2%,2)</f>
        <v>0.04</v>
      </c>
      <c r="F95" s="14">
        <f t="shared" si="42"/>
        <v>0.41</v>
      </c>
      <c r="G95" s="14">
        <f t="shared" si="43"/>
        <v>0.1</v>
      </c>
      <c r="H95" s="14">
        <f t="shared" si="44"/>
        <v>0.1</v>
      </c>
      <c r="I95" s="33">
        <f t="shared" si="45"/>
        <v>0.12</v>
      </c>
      <c r="J95" s="32">
        <f t="shared" si="47"/>
        <v>9.3149999999999983E-2</v>
      </c>
      <c r="K95" s="13" t="s">
        <v>115</v>
      </c>
      <c r="L95" s="69">
        <f t="shared" si="46"/>
        <v>2.9331500000000004</v>
      </c>
    </row>
    <row r="96" spans="1:13" ht="15.75" x14ac:dyDescent="0.25">
      <c r="B96" s="27" t="s">
        <v>104</v>
      </c>
      <c r="C96" s="13" t="s">
        <v>120</v>
      </c>
      <c r="D96" s="65">
        <v>34.520000000000003</v>
      </c>
      <c r="E96" s="14" t="s">
        <v>115</v>
      </c>
      <c r="F96" s="14">
        <f t="shared" si="42"/>
        <v>6.9</v>
      </c>
      <c r="G96" s="14">
        <f t="shared" si="43"/>
        <v>1.72</v>
      </c>
      <c r="H96" s="14">
        <f t="shared" si="44"/>
        <v>1.72</v>
      </c>
      <c r="I96" s="33">
        <f t="shared" si="45"/>
        <v>2.0699999999999998</v>
      </c>
      <c r="J96" s="32">
        <f t="shared" si="47"/>
        <v>1.5534000000000001</v>
      </c>
      <c r="K96" s="67">
        <f>+K93</f>
        <v>3.27</v>
      </c>
      <c r="L96" s="69">
        <f t="shared" si="46"/>
        <v>51.753400000000006</v>
      </c>
    </row>
    <row r="97" spans="2:12" ht="15.75" x14ac:dyDescent="0.25">
      <c r="B97" s="27" t="s">
        <v>105</v>
      </c>
      <c r="C97" s="13" t="s">
        <v>120</v>
      </c>
      <c r="D97" s="65">
        <v>34.520000000000003</v>
      </c>
      <c r="E97" s="14" t="s">
        <v>115</v>
      </c>
      <c r="F97" s="14">
        <f t="shared" si="42"/>
        <v>6.9</v>
      </c>
      <c r="G97" s="14">
        <f t="shared" si="43"/>
        <v>1.72</v>
      </c>
      <c r="H97" s="14">
        <f t="shared" si="44"/>
        <v>1.72</v>
      </c>
      <c r="I97" s="33">
        <f t="shared" si="45"/>
        <v>2.0699999999999998</v>
      </c>
      <c r="J97" s="32">
        <f t="shared" si="47"/>
        <v>1.5534000000000001</v>
      </c>
      <c r="K97" s="67">
        <f>+K93</f>
        <v>3.27</v>
      </c>
      <c r="L97" s="69">
        <f t="shared" si="46"/>
        <v>51.753400000000006</v>
      </c>
    </row>
    <row r="98" spans="2:12" ht="15.75" x14ac:dyDescent="0.25">
      <c r="B98" s="27" t="s">
        <v>116</v>
      </c>
      <c r="C98" s="13" t="s">
        <v>120</v>
      </c>
      <c r="D98" s="65">
        <v>34.520000000000003</v>
      </c>
      <c r="E98" s="14" t="s">
        <v>115</v>
      </c>
      <c r="F98" s="14">
        <f t="shared" si="42"/>
        <v>6.9</v>
      </c>
      <c r="G98" s="14">
        <f t="shared" si="43"/>
        <v>1.72</v>
      </c>
      <c r="H98" s="14">
        <f t="shared" si="44"/>
        <v>1.72</v>
      </c>
      <c r="I98" s="33">
        <f t="shared" si="45"/>
        <v>2.0699999999999998</v>
      </c>
      <c r="J98" s="32">
        <f t="shared" si="47"/>
        <v>1.5534000000000001</v>
      </c>
      <c r="K98" s="67">
        <f>+K93</f>
        <v>3.27</v>
      </c>
      <c r="L98" s="69">
        <f t="shared" si="46"/>
        <v>51.753400000000006</v>
      </c>
    </row>
    <row r="99" spans="2:12" ht="15.75" x14ac:dyDescent="0.25">
      <c r="B99" s="13" t="s">
        <v>117</v>
      </c>
      <c r="C99" s="13" t="s">
        <v>120</v>
      </c>
      <c r="D99" s="65">
        <v>34.520000000000003</v>
      </c>
      <c r="E99" s="14" t="s">
        <v>115</v>
      </c>
      <c r="F99" s="14">
        <f t="shared" si="42"/>
        <v>6.9</v>
      </c>
      <c r="G99" s="14">
        <f t="shared" si="43"/>
        <v>1.72</v>
      </c>
      <c r="H99" s="14">
        <f t="shared" si="44"/>
        <v>1.72</v>
      </c>
      <c r="I99" s="33">
        <f t="shared" si="45"/>
        <v>2.0699999999999998</v>
      </c>
      <c r="J99" s="32">
        <f t="shared" si="47"/>
        <v>1.5534000000000001</v>
      </c>
      <c r="K99" s="67">
        <f>+K93</f>
        <v>3.27</v>
      </c>
      <c r="L99" s="69">
        <f t="shared" si="46"/>
        <v>51.753400000000006</v>
      </c>
    </row>
    <row r="100" spans="2:12" ht="15.75" x14ac:dyDescent="0.25">
      <c r="B100" s="27" t="s">
        <v>118</v>
      </c>
      <c r="C100" s="13" t="s">
        <v>120</v>
      </c>
      <c r="D100" s="65">
        <v>34.520000000000003</v>
      </c>
      <c r="E100" s="14" t="s">
        <v>115</v>
      </c>
      <c r="F100" s="14">
        <f t="shared" si="42"/>
        <v>6.9</v>
      </c>
      <c r="G100" s="14">
        <f t="shared" si="43"/>
        <v>1.72</v>
      </c>
      <c r="H100" s="14">
        <f t="shared" si="44"/>
        <v>1.72</v>
      </c>
      <c r="I100" s="33">
        <f t="shared" si="45"/>
        <v>2.0699999999999998</v>
      </c>
      <c r="J100" s="32">
        <f t="shared" si="47"/>
        <v>1.5534000000000001</v>
      </c>
      <c r="K100" s="67">
        <f>+K93</f>
        <v>3.27</v>
      </c>
      <c r="L100" s="69">
        <f t="shared" si="46"/>
        <v>51.753400000000006</v>
      </c>
    </row>
    <row r="101" spans="2:12" ht="15.75" x14ac:dyDescent="0.25">
      <c r="B101" s="27" t="s">
        <v>119</v>
      </c>
      <c r="C101" s="13" t="s">
        <v>120</v>
      </c>
      <c r="D101" s="65">
        <v>34.520000000000003</v>
      </c>
      <c r="E101" s="14" t="s">
        <v>115</v>
      </c>
      <c r="F101" s="14">
        <f t="shared" si="42"/>
        <v>6.9</v>
      </c>
      <c r="G101" s="14">
        <f t="shared" si="43"/>
        <v>1.72</v>
      </c>
      <c r="H101" s="14">
        <f t="shared" si="44"/>
        <v>1.72</v>
      </c>
      <c r="I101" s="33">
        <f t="shared" si="45"/>
        <v>2.0699999999999998</v>
      </c>
      <c r="J101" s="32">
        <f t="shared" si="47"/>
        <v>1.5534000000000001</v>
      </c>
      <c r="K101" s="67">
        <f>+K93</f>
        <v>3.27</v>
      </c>
      <c r="L101" s="69">
        <f t="shared" si="46"/>
        <v>51.753400000000006</v>
      </c>
    </row>
    <row r="102" spans="2:12" ht="26.25" x14ac:dyDescent="0.25">
      <c r="B102" s="26" t="s">
        <v>130</v>
      </c>
      <c r="C102" s="15" t="s">
        <v>120</v>
      </c>
      <c r="D102" s="65">
        <v>34.520000000000003</v>
      </c>
      <c r="E102" s="16" t="s">
        <v>115</v>
      </c>
      <c r="F102" s="16">
        <f t="shared" si="42"/>
        <v>6.9</v>
      </c>
      <c r="G102" s="16">
        <f t="shared" si="43"/>
        <v>1.72</v>
      </c>
      <c r="H102" s="16">
        <f t="shared" si="44"/>
        <v>1.72</v>
      </c>
      <c r="I102" s="33">
        <f>TRUNC(D102*6%,2)</f>
        <v>2.0699999999999998</v>
      </c>
      <c r="J102" s="32">
        <f t="shared" si="47"/>
        <v>1.5534000000000001</v>
      </c>
      <c r="K102" s="67">
        <f>+K93</f>
        <v>3.27</v>
      </c>
      <c r="L102" s="70">
        <f t="shared" si="46"/>
        <v>51.753400000000006</v>
      </c>
    </row>
    <row r="103" spans="2:12" ht="15.75" x14ac:dyDescent="0.25">
      <c r="B103" s="27" t="s">
        <v>103</v>
      </c>
      <c r="C103" s="13" t="s">
        <v>114</v>
      </c>
      <c r="D103" s="65">
        <v>34.520000000000003</v>
      </c>
      <c r="E103" s="14" t="s">
        <v>115</v>
      </c>
      <c r="F103" s="14">
        <f t="shared" si="42"/>
        <v>6.9</v>
      </c>
      <c r="G103" s="14">
        <f t="shared" si="43"/>
        <v>1.72</v>
      </c>
      <c r="H103" s="14">
        <f t="shared" si="44"/>
        <v>1.72</v>
      </c>
      <c r="I103" s="33">
        <f t="shared" si="45"/>
        <v>2.0699999999999998</v>
      </c>
      <c r="J103" s="32">
        <f t="shared" si="47"/>
        <v>1.5534000000000001</v>
      </c>
      <c r="K103" s="13" t="s">
        <v>115</v>
      </c>
      <c r="L103" s="69">
        <f t="shared" si="46"/>
        <v>48.483400000000003</v>
      </c>
    </row>
    <row r="104" spans="2:12" ht="15.75" x14ac:dyDescent="0.25">
      <c r="B104" s="27" t="s">
        <v>106</v>
      </c>
      <c r="C104" s="13" t="s">
        <v>113</v>
      </c>
      <c r="D104" s="65">
        <v>34.520000000000003</v>
      </c>
      <c r="E104" s="14" t="s">
        <v>115</v>
      </c>
      <c r="F104" s="14">
        <f t="shared" si="42"/>
        <v>6.9</v>
      </c>
      <c r="G104" s="14">
        <f t="shared" si="43"/>
        <v>1.72</v>
      </c>
      <c r="H104" s="14">
        <f t="shared" si="44"/>
        <v>1.72</v>
      </c>
      <c r="I104" s="33">
        <f t="shared" si="45"/>
        <v>2.0699999999999998</v>
      </c>
      <c r="J104" s="32">
        <f t="shared" si="47"/>
        <v>1.5534000000000001</v>
      </c>
      <c r="K104" s="13" t="s">
        <v>115</v>
      </c>
      <c r="L104" s="69">
        <f t="shared" si="46"/>
        <v>48.483400000000003</v>
      </c>
    </row>
    <row r="105" spans="2:12" ht="39" x14ac:dyDescent="0.25">
      <c r="B105" s="26" t="s">
        <v>143</v>
      </c>
      <c r="C105" s="15" t="s">
        <v>111</v>
      </c>
      <c r="D105" s="65">
        <v>18.52</v>
      </c>
      <c r="E105" s="16">
        <f>TRUNC(D105*2%,2)</f>
        <v>0.37</v>
      </c>
      <c r="F105" s="16">
        <f t="shared" si="42"/>
        <v>3.7</v>
      </c>
      <c r="G105" s="16">
        <f t="shared" si="43"/>
        <v>0.92</v>
      </c>
      <c r="H105" s="16">
        <f t="shared" si="44"/>
        <v>0.92</v>
      </c>
      <c r="I105" s="33">
        <f t="shared" si="45"/>
        <v>1.1100000000000001</v>
      </c>
      <c r="J105" s="32">
        <f t="shared" si="47"/>
        <v>0.83339999999999992</v>
      </c>
      <c r="K105" s="15" t="s">
        <v>115</v>
      </c>
      <c r="L105" s="70">
        <f t="shared" si="46"/>
        <v>26.373400000000004</v>
      </c>
    </row>
    <row r="106" spans="2:12" ht="39" x14ac:dyDescent="0.25">
      <c r="B106" s="26" t="s">
        <v>121</v>
      </c>
      <c r="C106" s="15" t="s">
        <v>112</v>
      </c>
      <c r="D106" s="65">
        <v>17.260000000000002</v>
      </c>
      <c r="E106" s="16">
        <f>TRUNC(D106*2%,2)</f>
        <v>0.34</v>
      </c>
      <c r="F106" s="16">
        <f t="shared" si="42"/>
        <v>3.45</v>
      </c>
      <c r="G106" s="16">
        <f t="shared" si="43"/>
        <v>0.86</v>
      </c>
      <c r="H106" s="16">
        <f t="shared" si="44"/>
        <v>0.86</v>
      </c>
      <c r="I106" s="33">
        <f t="shared" si="45"/>
        <v>1.03</v>
      </c>
      <c r="J106" s="32">
        <f t="shared" si="47"/>
        <v>0.77670000000000006</v>
      </c>
      <c r="K106" s="15" t="s">
        <v>115</v>
      </c>
      <c r="L106" s="70">
        <f t="shared" si="46"/>
        <v>24.576700000000002</v>
      </c>
    </row>
    <row r="107" spans="2:12" ht="41.25" customHeight="1" thickBot="1" x14ac:dyDescent="0.3">
      <c r="B107" s="51" t="s">
        <v>123</v>
      </c>
      <c r="C107" s="28" t="s">
        <v>124</v>
      </c>
      <c r="D107" s="29" t="s">
        <v>142</v>
      </c>
      <c r="E107" s="30"/>
      <c r="F107" s="30"/>
      <c r="G107" s="30"/>
      <c r="H107" s="30"/>
      <c r="I107" s="30"/>
      <c r="J107" s="32"/>
      <c r="K107" s="28" t="s">
        <v>115</v>
      </c>
      <c r="L107" s="31"/>
    </row>
  </sheetData>
  <protectedRanges>
    <protectedRange password="CA27" sqref="D25 E6:E24" name="emolumentos"/>
  </protectedRanges>
  <mergeCells count="37">
    <mergeCell ref="D87:D88"/>
    <mergeCell ref="B87:C88"/>
    <mergeCell ref="B89:C89"/>
    <mergeCell ref="B86:L86"/>
    <mergeCell ref="A1:M1"/>
    <mergeCell ref="A4:C5"/>
    <mergeCell ref="B24:C24"/>
    <mergeCell ref="A26:M26"/>
    <mergeCell ref="A29:C30"/>
    <mergeCell ref="A2:M2"/>
    <mergeCell ref="A3:M3"/>
    <mergeCell ref="M57:M58"/>
    <mergeCell ref="E57:E58"/>
    <mergeCell ref="C57:C58"/>
    <mergeCell ref="D57:D58"/>
    <mergeCell ref="D4:D5"/>
    <mergeCell ref="B91:B92"/>
    <mergeCell ref="L91:L92"/>
    <mergeCell ref="K91:K92"/>
    <mergeCell ref="J91:J92"/>
    <mergeCell ref="D91:D92"/>
    <mergeCell ref="C91:C92"/>
    <mergeCell ref="E4:E5"/>
    <mergeCell ref="M4:M5"/>
    <mergeCell ref="K4:K5"/>
    <mergeCell ref="L4:L5"/>
    <mergeCell ref="B49:C49"/>
    <mergeCell ref="M29:M30"/>
    <mergeCell ref="A57:B58"/>
    <mergeCell ref="K29:K30"/>
    <mergeCell ref="L29:L30"/>
    <mergeCell ref="D29:D30"/>
    <mergeCell ref="E29:E30"/>
    <mergeCell ref="A56:M56"/>
    <mergeCell ref="K57:K58"/>
    <mergeCell ref="L57:L58"/>
    <mergeCell ref="A55:M55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  <rowBreaks count="3" manualBreakCount="3">
    <brk id="24" max="16383" man="1"/>
    <brk id="10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Belmiro</dc:creator>
  <cp:lastModifiedBy>Jefferson Andrade de Ornelas Barboza</cp:lastModifiedBy>
  <cp:lastPrinted>2025-03-18T20:09:29Z</cp:lastPrinted>
  <dcterms:created xsi:type="dcterms:W3CDTF">2022-12-28T14:02:26Z</dcterms:created>
  <dcterms:modified xsi:type="dcterms:W3CDTF">2026-01-02T13:16:56Z</dcterms:modified>
</cp:coreProperties>
</file>